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updateLinks="never" defaultThemeVersion="124226"/>
  <mc:AlternateContent xmlns:mc="http://schemas.openxmlformats.org/markup-compatibility/2006">
    <mc:Choice Requires="x15">
      <x15ac:absPath xmlns:x15ac="http://schemas.microsoft.com/office/spreadsheetml/2010/11/ac" url="C:\Users\c11454\Desktop\"/>
    </mc:Choice>
  </mc:AlternateContent>
  <xr:revisionPtr revIDLastSave="0" documentId="13_ncr:1_{E15F5D14-E5B1-4A6B-9B12-6194ABA5110E}" xr6:coauthVersionLast="47" xr6:coauthVersionMax="47" xr10:uidLastSave="{00000000-0000-0000-0000-000000000000}"/>
  <workbookProtection workbookAlgorithmName="SHA-512" workbookHashValue="y31/y74qy303I0AbKLhqNKk/cdSIyZUBtZAR5bmK2Tr/47h8XAuYruj+rsCL7NteIcfDIF8CRVDVK6Z2J/wQnA==" workbookSaltValue="Pg+SYUsEccBIht3OlrrZFw==" workbookSpinCount="100000" lockStructure="1"/>
  <bookViews>
    <workbookView xWindow="-108" yWindow="-108" windowWidth="23256" windowHeight="12456" xr2:uid="{00000000-000D-0000-FFFF-FFFF00000000}"/>
  </bookViews>
  <sheets>
    <sheet name="税額計算表" sheetId="3" r:id="rId1"/>
    <sheet name="税率等" sheetId="4" state="hidden" r:id="rId2"/>
    <sheet name="給与所得計算用" sheetId="5" state="hidden" r:id="rId3"/>
    <sheet name="年金所得計算用" sheetId="7" state="hidden" r:id="rId4"/>
    <sheet name="軽減判定" sheetId="8" state="hidden" r:id="rId5"/>
  </sheets>
  <definedNames>
    <definedName name="_xlnm.Print_Area" localSheetId="0">税額計算表!$A$1:$AC$81</definedName>
    <definedName name="医療分均等割">税率等!$E$6</definedName>
    <definedName name="医療分所得割">税率等!$E$5</definedName>
    <definedName name="介護分均等割">税率等!$E$10</definedName>
    <definedName name="介護分所得割">税率等!$E$9</definedName>
    <definedName name="給与所得者数">税額計算表!#REF!</definedName>
    <definedName name="軽減" localSheetId="0">税額計算表!$C$28</definedName>
    <definedName name="後期分均等割">税率等!$E$8</definedName>
    <definedName name="後期分所得割">税率等!$E$7</definedName>
    <definedName name="試算基準日">税率等!$B$2</definedName>
    <definedName name="被保数">税額計算表!#REF!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3" l="1"/>
  <c r="Z11" i="3"/>
  <c r="C19" i="4"/>
  <c r="Z10" i="3"/>
  <c r="Z9" i="3"/>
  <c r="B49" i="3"/>
  <c r="B48" i="3"/>
  <c r="B47" i="3"/>
  <c r="B46" i="3"/>
  <c r="B44" i="3"/>
  <c r="V7" i="8" l="1"/>
  <c r="V8" i="8"/>
  <c r="V9" i="8"/>
  <c r="V10" i="8"/>
  <c r="V11" i="8"/>
  <c r="V6" i="8"/>
  <c r="P6" i="7" l="1"/>
  <c r="DD21" i="3" l="1"/>
  <c r="CI22" i="3"/>
  <c r="CR22" i="3"/>
  <c r="CI23" i="3"/>
  <c r="CR23" i="3"/>
  <c r="CI24" i="3"/>
  <c r="CR24" i="3"/>
  <c r="CI25" i="3"/>
  <c r="CR25" i="3"/>
  <c r="CI26" i="3"/>
  <c r="CR26" i="3"/>
  <c r="CR21" i="3"/>
  <c r="CI21" i="3"/>
  <c r="BV22" i="3"/>
  <c r="CE22" i="3"/>
  <c r="BV23" i="3"/>
  <c r="CE23" i="3"/>
  <c r="BV24" i="3"/>
  <c r="CE24" i="3"/>
  <c r="BV25" i="3"/>
  <c r="BW25" i="3"/>
  <c r="BX25" i="3"/>
  <c r="BY25" i="3"/>
  <c r="BZ25" i="3"/>
  <c r="CA25" i="3"/>
  <c r="CB25" i="3"/>
  <c r="CC25" i="3"/>
  <c r="CD25" i="3"/>
  <c r="CE25" i="3"/>
  <c r="CF25" i="3"/>
  <c r="CG25" i="3"/>
  <c r="BV26" i="3"/>
  <c r="BW26" i="3"/>
  <c r="BX26" i="3"/>
  <c r="BY26" i="3"/>
  <c r="BZ26" i="3"/>
  <c r="CA26" i="3"/>
  <c r="CB26" i="3"/>
  <c r="CC26" i="3"/>
  <c r="CD26" i="3"/>
  <c r="CE26" i="3"/>
  <c r="CF26" i="3"/>
  <c r="CG26" i="3"/>
  <c r="CE21" i="3"/>
  <c r="BV21" i="3"/>
  <c r="AH27" i="3"/>
  <c r="DD26" i="3"/>
  <c r="DD25" i="3"/>
  <c r="DD24" i="3"/>
  <c r="DD23" i="3"/>
  <c r="DD22" i="3"/>
  <c r="CS20" i="3"/>
  <c r="CS23" i="3" s="1"/>
  <c r="CJ20" i="3"/>
  <c r="CJ22" i="3" s="1"/>
  <c r="CF20" i="3"/>
  <c r="CF23" i="3" s="1"/>
  <c r="BW20" i="3"/>
  <c r="BW22" i="3" s="1"/>
  <c r="P7" i="8"/>
  <c r="P8" i="8"/>
  <c r="P9" i="8"/>
  <c r="P10" i="8"/>
  <c r="P11" i="8"/>
  <c r="AD11" i="8" s="1"/>
  <c r="P6" i="8"/>
  <c r="J7" i="8"/>
  <c r="J8" i="8"/>
  <c r="J9" i="8"/>
  <c r="J10" i="8"/>
  <c r="J11" i="8"/>
  <c r="J6" i="8"/>
  <c r="E7" i="8"/>
  <c r="H7" i="8" s="1"/>
  <c r="E8" i="8"/>
  <c r="H8" i="8" s="1"/>
  <c r="E9" i="8"/>
  <c r="H9" i="8" s="1"/>
  <c r="E10" i="8"/>
  <c r="H10" i="8" s="1"/>
  <c r="E11" i="8"/>
  <c r="H11" i="8" s="1"/>
  <c r="E6" i="8"/>
  <c r="H6" i="8" s="1"/>
  <c r="B7" i="8"/>
  <c r="B8" i="8"/>
  <c r="B9" i="8"/>
  <c r="B10" i="8"/>
  <c r="B11" i="8"/>
  <c r="B6" i="8"/>
  <c r="BR12" i="8"/>
  <c r="BQ12" i="8"/>
  <c r="BP12" i="8"/>
  <c r="BO12" i="8"/>
  <c r="BN12" i="8"/>
  <c r="BM12" i="8"/>
  <c r="BD12" i="8"/>
  <c r="BC12" i="8"/>
  <c r="BB12" i="8"/>
  <c r="BA12" i="8"/>
  <c r="AZ12" i="8"/>
  <c r="AY12" i="8"/>
  <c r="AP12" i="8"/>
  <c r="AO12" i="8"/>
  <c r="AN12" i="8"/>
  <c r="AM12" i="8"/>
  <c r="AL12" i="8"/>
  <c r="AK12" i="8"/>
  <c r="BL5" i="8"/>
  <c r="BE5" i="8"/>
  <c r="AX5" i="8"/>
  <c r="AQ5" i="8"/>
  <c r="AJ5" i="8"/>
  <c r="AC5" i="8"/>
  <c r="BR4" i="8"/>
  <c r="BQ4" i="8"/>
  <c r="BP4" i="8"/>
  <c r="BO4" i="8"/>
  <c r="BN4" i="8"/>
  <c r="BK4" i="8"/>
  <c r="BJ4" i="8"/>
  <c r="BI4" i="8"/>
  <c r="BH4" i="8"/>
  <c r="BG4" i="8"/>
  <c r="BD4" i="8"/>
  <c r="BC4" i="8"/>
  <c r="BB4" i="8"/>
  <c r="BA4" i="8"/>
  <c r="AZ4" i="8"/>
  <c r="AW4" i="8"/>
  <c r="AV4" i="8"/>
  <c r="AU4" i="8"/>
  <c r="AT4" i="8"/>
  <c r="AS4" i="8"/>
  <c r="AP4" i="8"/>
  <c r="AO4" i="8"/>
  <c r="AN4" i="8"/>
  <c r="AM4" i="8"/>
  <c r="AL4" i="8"/>
  <c r="AI4" i="8"/>
  <c r="AH4" i="8"/>
  <c r="AG4" i="8"/>
  <c r="AF4" i="8"/>
  <c r="AE4" i="8"/>
  <c r="AX3" i="8"/>
  <c r="AQ3" i="8"/>
  <c r="V7" i="7"/>
  <c r="V8" i="7"/>
  <c r="V9" i="7"/>
  <c r="V10" i="7"/>
  <c r="V11" i="7"/>
  <c r="V6" i="7"/>
  <c r="P7" i="7"/>
  <c r="P8" i="7"/>
  <c r="BM8" i="7" s="1"/>
  <c r="P9" i="7"/>
  <c r="P10" i="7"/>
  <c r="P11" i="7"/>
  <c r="AD11" i="7" s="1"/>
  <c r="J7" i="7"/>
  <c r="J8" i="7"/>
  <c r="J9" i="7"/>
  <c r="J10" i="7"/>
  <c r="J11" i="7"/>
  <c r="J6" i="7"/>
  <c r="E7" i="7"/>
  <c r="H7" i="7" s="1"/>
  <c r="E8" i="7"/>
  <c r="H8" i="7" s="1"/>
  <c r="E9" i="7"/>
  <c r="H9" i="7" s="1"/>
  <c r="E10" i="7"/>
  <c r="H10" i="7" s="1"/>
  <c r="E11" i="7"/>
  <c r="H11" i="7" s="1"/>
  <c r="E6" i="7"/>
  <c r="H6" i="7" s="1"/>
  <c r="B7" i="7"/>
  <c r="B8" i="7"/>
  <c r="B9" i="7"/>
  <c r="B10" i="7"/>
  <c r="B11" i="7"/>
  <c r="B6" i="7"/>
  <c r="BL5" i="7"/>
  <c r="BE5" i="7"/>
  <c r="AX5" i="7"/>
  <c r="AQ5" i="7"/>
  <c r="AJ5" i="7"/>
  <c r="AC5" i="7"/>
  <c r="BR4" i="7"/>
  <c r="BQ4" i="7"/>
  <c r="BP4" i="7"/>
  <c r="BO4" i="7"/>
  <c r="BN4" i="7"/>
  <c r="BK4" i="7"/>
  <c r="BJ4" i="7"/>
  <c r="BI4" i="7"/>
  <c r="BH4" i="7"/>
  <c r="BG4" i="7"/>
  <c r="BD4" i="7"/>
  <c r="BC4" i="7"/>
  <c r="BB4" i="7"/>
  <c r="BA4" i="7"/>
  <c r="AZ4" i="7"/>
  <c r="AW4" i="7"/>
  <c r="AV4" i="7"/>
  <c r="AU4" i="7"/>
  <c r="AT4" i="7"/>
  <c r="AS4" i="7"/>
  <c r="AP4" i="7"/>
  <c r="AO4" i="7"/>
  <c r="AN4" i="7"/>
  <c r="AM4" i="7"/>
  <c r="AL4" i="7"/>
  <c r="AI4" i="7"/>
  <c r="AH4" i="7"/>
  <c r="AG4" i="7"/>
  <c r="AF4" i="7"/>
  <c r="AE4" i="7"/>
  <c r="AX3" i="7"/>
  <c r="AQ3" i="7"/>
  <c r="J7" i="5"/>
  <c r="J8" i="5"/>
  <c r="AC8" i="5" s="1"/>
  <c r="J9" i="5"/>
  <c r="J10" i="5"/>
  <c r="J11" i="5"/>
  <c r="J6" i="5"/>
  <c r="E7" i="5"/>
  <c r="H7" i="5" s="1"/>
  <c r="E8" i="5"/>
  <c r="H8" i="5" s="1"/>
  <c r="E9" i="5"/>
  <c r="H9" i="5" s="1"/>
  <c r="E10" i="5"/>
  <c r="H10" i="5" s="1"/>
  <c r="E11" i="5"/>
  <c r="H11" i="5" s="1"/>
  <c r="E6" i="5"/>
  <c r="H6" i="5" s="1"/>
  <c r="B7" i="5"/>
  <c r="B8" i="5"/>
  <c r="B9" i="5"/>
  <c r="B10" i="5"/>
  <c r="B11" i="5"/>
  <c r="B6" i="5"/>
  <c r="AN12" i="5"/>
  <c r="J26" i="3"/>
  <c r="J25" i="3"/>
  <c r="J24" i="3"/>
  <c r="J23" i="3"/>
  <c r="J22" i="3"/>
  <c r="J21" i="3"/>
  <c r="U17" i="3"/>
  <c r="U16" i="3"/>
  <c r="X17" i="3"/>
  <c r="X16" i="3"/>
  <c r="W11" i="3"/>
  <c r="T11" i="3"/>
  <c r="Q11" i="3"/>
  <c r="W10" i="3"/>
  <c r="T10" i="3"/>
  <c r="Q10" i="3"/>
  <c r="W9" i="3"/>
  <c r="T9" i="3"/>
  <c r="Q9" i="3"/>
  <c r="CX25" i="3" l="1"/>
  <c r="CW25" i="3"/>
  <c r="CX26" i="3"/>
  <c r="CW26" i="3"/>
  <c r="CK20" i="3"/>
  <c r="CK25" i="3" s="1"/>
  <c r="AG6" i="5"/>
  <c r="AE6" i="5"/>
  <c r="AD6" i="5"/>
  <c r="AF6" i="5"/>
  <c r="AH6" i="5"/>
  <c r="AI7" i="5"/>
  <c r="AH7" i="5"/>
  <c r="AF7" i="5"/>
  <c r="AD7" i="5"/>
  <c r="AG7" i="5"/>
  <c r="AE7" i="5"/>
  <c r="AH11" i="5"/>
  <c r="AF11" i="5"/>
  <c r="AD11" i="5"/>
  <c r="AG11" i="5"/>
  <c r="AE11" i="5"/>
  <c r="AG10" i="5"/>
  <c r="AH10" i="5"/>
  <c r="AF10" i="5"/>
  <c r="AD10" i="5"/>
  <c r="AE10" i="5"/>
  <c r="AK9" i="5"/>
  <c r="AH9" i="5"/>
  <c r="AF9" i="5"/>
  <c r="AD9" i="5"/>
  <c r="AG9" i="5"/>
  <c r="AE9" i="5"/>
  <c r="AE8" i="5"/>
  <c r="AH8" i="5"/>
  <c r="AF8" i="5"/>
  <c r="AD8" i="5"/>
  <c r="AG8" i="5"/>
  <c r="CX21" i="3"/>
  <c r="CW21" i="3"/>
  <c r="CW22" i="3"/>
  <c r="CX22" i="3"/>
  <c r="CW23" i="3"/>
  <c r="CX23" i="3"/>
  <c r="CW24" i="3"/>
  <c r="CX24" i="3"/>
  <c r="CU21" i="3"/>
  <c r="CV21" i="3" s="1"/>
  <c r="CT20" i="3"/>
  <c r="CT21" i="3" s="1"/>
  <c r="CU22" i="3"/>
  <c r="CV22" i="3" s="1"/>
  <c r="CU25" i="3"/>
  <c r="CV25" i="3" s="1"/>
  <c r="BX20" i="3"/>
  <c r="BX23" i="3" s="1"/>
  <c r="CS21" i="3"/>
  <c r="CG20" i="3"/>
  <c r="CG21" i="3" s="1"/>
  <c r="AK8" i="5"/>
  <c r="CF21" i="3"/>
  <c r="BW23" i="3"/>
  <c r="CK21" i="3"/>
  <c r="CJ25" i="3"/>
  <c r="CJ23" i="3"/>
  <c r="BW21" i="3"/>
  <c r="CJ21" i="3"/>
  <c r="CF24" i="3"/>
  <c r="CF22" i="3"/>
  <c r="CS26" i="3"/>
  <c r="CS24" i="3"/>
  <c r="CK24" i="3"/>
  <c r="CS22" i="3"/>
  <c r="BW24" i="3"/>
  <c r="CJ26" i="3"/>
  <c r="CJ24" i="3"/>
  <c r="CS25" i="3"/>
  <c r="AJ10" i="5"/>
  <c r="AL8" i="5"/>
  <c r="AJ8" i="5"/>
  <c r="AC11" i="5"/>
  <c r="BL8" i="7"/>
  <c r="AK10" i="5"/>
  <c r="AL9" i="5"/>
  <c r="AJ9" i="5"/>
  <c r="AI9" i="5"/>
  <c r="AC9" i="5"/>
  <c r="AQ8" i="7"/>
  <c r="AK11" i="5"/>
  <c r="AL10" i="5"/>
  <c r="AI11" i="5"/>
  <c r="AL11" i="5"/>
  <c r="AI8" i="5"/>
  <c r="AJ11" i="5"/>
  <c r="AC6" i="5"/>
  <c r="AL6" i="5"/>
  <c r="AI6" i="5"/>
  <c r="AJ6" i="5"/>
  <c r="B56" i="3"/>
  <c r="B66" i="3" s="1"/>
  <c r="B55" i="3"/>
  <c r="B65" i="3" s="1"/>
  <c r="AK6" i="5"/>
  <c r="B54" i="3"/>
  <c r="AT8" i="7"/>
  <c r="AG8" i="7"/>
  <c r="AW8" i="7"/>
  <c r="AU8" i="7"/>
  <c r="BN8" i="7"/>
  <c r="AX8" i="7"/>
  <c r="AZ8" i="7" s="1"/>
  <c r="BO8" i="7"/>
  <c r="BE8" i="7"/>
  <c r="BJ8" i="7" s="1"/>
  <c r="BQ8" i="7"/>
  <c r="AJ8" i="7"/>
  <c r="AP8" i="7" s="1"/>
  <c r="BP8" i="7"/>
  <c r="AV8" i="7"/>
  <c r="AR8" i="7"/>
  <c r="BR8" i="7"/>
  <c r="BB8" i="7"/>
  <c r="AS8" i="7"/>
  <c r="AC8" i="7"/>
  <c r="AI10" i="5"/>
  <c r="AJ7" i="5"/>
  <c r="AK7" i="5"/>
  <c r="AC7" i="5"/>
  <c r="AL7" i="5"/>
  <c r="AC10" i="5"/>
  <c r="DD20" i="3"/>
  <c r="BU25" i="3"/>
  <c r="B59" i="3"/>
  <c r="B58" i="3"/>
  <c r="B57" i="3"/>
  <c r="CU24" i="3"/>
  <c r="CV24" i="3" s="1"/>
  <c r="BU26" i="3"/>
  <c r="CU26" i="3"/>
  <c r="CV26" i="3" s="1"/>
  <c r="CU23" i="3"/>
  <c r="CV23" i="3" s="1"/>
  <c r="CK22" i="3" l="1"/>
  <c r="CK26" i="3"/>
  <c r="BY20" i="3"/>
  <c r="BZ20" i="3" s="1"/>
  <c r="CT25" i="3"/>
  <c r="CK23" i="3"/>
  <c r="CL20" i="3"/>
  <c r="CT26" i="3"/>
  <c r="CT22" i="3"/>
  <c r="CT24" i="3"/>
  <c r="CG23" i="3"/>
  <c r="B64" i="3"/>
  <c r="B74" i="3" s="1"/>
  <c r="B75" i="3"/>
  <c r="BY24" i="3"/>
  <c r="CG24" i="3"/>
  <c r="B76" i="3"/>
  <c r="BX24" i="3"/>
  <c r="CT23" i="3"/>
  <c r="BX21" i="3"/>
  <c r="BX22" i="3"/>
  <c r="CG22" i="3"/>
  <c r="BY21" i="3"/>
  <c r="M11" i="5"/>
  <c r="M11" i="7" s="1"/>
  <c r="M9" i="5"/>
  <c r="M8" i="5"/>
  <c r="M7" i="5"/>
  <c r="M7" i="7" s="1"/>
  <c r="M6" i="5"/>
  <c r="M6" i="7" s="1"/>
  <c r="AC6" i="7" s="1"/>
  <c r="AI6" i="7" s="1"/>
  <c r="M10" i="5"/>
  <c r="M10" i="7" s="1"/>
  <c r="AO8" i="7"/>
  <c r="AF8" i="7"/>
  <c r="AE8" i="7"/>
  <c r="AY8" i="7"/>
  <c r="BG8" i="7"/>
  <c r="BH8" i="7"/>
  <c r="AH8" i="7"/>
  <c r="AD8" i="7"/>
  <c r="AM8" i="7"/>
  <c r="BC8" i="7"/>
  <c r="BD8" i="7"/>
  <c r="BI8" i="7"/>
  <c r="BA8" i="7"/>
  <c r="BF8" i="7"/>
  <c r="BK8" i="7"/>
  <c r="S8" i="7"/>
  <c r="AI8" i="7"/>
  <c r="AN8" i="7"/>
  <c r="AK8" i="7"/>
  <c r="AL8" i="7"/>
  <c r="BL6" i="7"/>
  <c r="B67" i="3"/>
  <c r="B77" i="3" s="1"/>
  <c r="B68" i="3"/>
  <c r="B69" i="3"/>
  <c r="BY22" i="3" l="1"/>
  <c r="BY23" i="3"/>
  <c r="AD6" i="7"/>
  <c r="AF6" i="7"/>
  <c r="AG6" i="7"/>
  <c r="AE6" i="7"/>
  <c r="AH6" i="7"/>
  <c r="AQ6" i="7"/>
  <c r="AS6" i="7" s="1"/>
  <c r="AX6" i="7"/>
  <c r="BC6" i="7" s="1"/>
  <c r="BE6" i="7"/>
  <c r="BI6" i="7" s="1"/>
  <c r="AJ6" i="7"/>
  <c r="AM6" i="7" s="1"/>
  <c r="CL21" i="3"/>
  <c r="CM20" i="3"/>
  <c r="CL26" i="3"/>
  <c r="CL23" i="3"/>
  <c r="CL22" i="3"/>
  <c r="CL24" i="3"/>
  <c r="CL25" i="3"/>
  <c r="BZ24" i="3"/>
  <c r="BZ23" i="3"/>
  <c r="CA20" i="3"/>
  <c r="BZ22" i="3"/>
  <c r="BZ21" i="3"/>
  <c r="B79" i="3"/>
  <c r="B78" i="3"/>
  <c r="M8" i="7"/>
  <c r="Y8" i="7" s="1"/>
  <c r="M9" i="7"/>
  <c r="U23" i="3"/>
  <c r="S8" i="5" s="1"/>
  <c r="AN8" i="5" s="1"/>
  <c r="O23" i="3" s="1"/>
  <c r="AQ8" i="8"/>
  <c r="BE8" i="8"/>
  <c r="BL8" i="8"/>
  <c r="AC8" i="8"/>
  <c r="AX8" i="8"/>
  <c r="AJ8" i="8"/>
  <c r="AC11" i="7"/>
  <c r="AX11" i="7"/>
  <c r="BL11" i="7"/>
  <c r="BE11" i="7"/>
  <c r="AQ11" i="7"/>
  <c r="AJ11" i="7"/>
  <c r="BP6" i="7"/>
  <c r="BN6" i="7"/>
  <c r="BO6" i="7"/>
  <c r="BM6" i="7"/>
  <c r="BQ6" i="7"/>
  <c r="BR6" i="7"/>
  <c r="AC10" i="7"/>
  <c r="BE10" i="7"/>
  <c r="AJ10" i="7"/>
  <c r="BL10" i="7"/>
  <c r="AQ10" i="7"/>
  <c r="AX10" i="7"/>
  <c r="BL7" i="7"/>
  <c r="BE7" i="7"/>
  <c r="AJ7" i="7"/>
  <c r="AC7" i="7"/>
  <c r="AX7" i="7"/>
  <c r="AQ7" i="7"/>
  <c r="AT6" i="7" l="1"/>
  <c r="AK6" i="7"/>
  <c r="BK6" i="7"/>
  <c r="BF6" i="7"/>
  <c r="BJ6" i="7"/>
  <c r="BA6" i="7"/>
  <c r="BG6" i="7"/>
  <c r="BH6" i="7"/>
  <c r="BD6" i="7"/>
  <c r="AV6" i="7"/>
  <c r="AN6" i="7"/>
  <c r="AY6" i="7"/>
  <c r="AW6" i="7"/>
  <c r="AL6" i="7"/>
  <c r="BB6" i="7"/>
  <c r="AR6" i="7"/>
  <c r="AP6" i="7"/>
  <c r="AZ6" i="7"/>
  <c r="AU6" i="7"/>
  <c r="AO6" i="7"/>
  <c r="CM21" i="3"/>
  <c r="CN20" i="3"/>
  <c r="CM25" i="3"/>
  <c r="CM23" i="3"/>
  <c r="CM26" i="3"/>
  <c r="CM22" i="3"/>
  <c r="CM24" i="3"/>
  <c r="CA23" i="3"/>
  <c r="CA24" i="3"/>
  <c r="CB20" i="3"/>
  <c r="CA21" i="3"/>
  <c r="CA22" i="3"/>
  <c r="AX9" i="7"/>
  <c r="AJ9" i="7"/>
  <c r="BL9" i="7"/>
  <c r="AC9" i="7"/>
  <c r="AQ9" i="7"/>
  <c r="BE9" i="7"/>
  <c r="M8" i="8"/>
  <c r="AA23" i="3"/>
  <c r="DE23" i="3"/>
  <c r="AN8" i="8"/>
  <c r="AK8" i="8"/>
  <c r="AO8" i="8"/>
  <c r="AM8" i="8"/>
  <c r="AP8" i="8"/>
  <c r="AL8" i="8"/>
  <c r="BD8" i="8"/>
  <c r="BC8" i="8"/>
  <c r="AZ8" i="8"/>
  <c r="BB8" i="8"/>
  <c r="BA8" i="8"/>
  <c r="AY8" i="8"/>
  <c r="AH8" i="8"/>
  <c r="AG8" i="8"/>
  <c r="AE8" i="8"/>
  <c r="S8" i="8"/>
  <c r="AD8" i="8"/>
  <c r="AI8" i="8"/>
  <c r="AF8" i="8"/>
  <c r="BM8" i="8"/>
  <c r="BQ8" i="8"/>
  <c r="BN8" i="8"/>
  <c r="BP8" i="8"/>
  <c r="BO8" i="8"/>
  <c r="BR8" i="8"/>
  <c r="BG8" i="8"/>
  <c r="BI8" i="8"/>
  <c r="BK8" i="8"/>
  <c r="BJ8" i="8"/>
  <c r="BF8" i="8"/>
  <c r="BH8" i="8"/>
  <c r="AS8" i="8"/>
  <c r="AR8" i="8"/>
  <c r="AV8" i="8"/>
  <c r="AT8" i="8"/>
  <c r="AW8" i="8"/>
  <c r="AU8" i="8"/>
  <c r="BC7" i="7"/>
  <c r="AY7" i="7"/>
  <c r="AZ7" i="7"/>
  <c r="BA7" i="7"/>
  <c r="BD7" i="7"/>
  <c r="BB7" i="7"/>
  <c r="AI7" i="7"/>
  <c r="AF7" i="7"/>
  <c r="AG7" i="7"/>
  <c r="AH7" i="7"/>
  <c r="AD7" i="7"/>
  <c r="AE7" i="7"/>
  <c r="AY10" i="7"/>
  <c r="BB10" i="7"/>
  <c r="BA10" i="7"/>
  <c r="AZ10" i="7"/>
  <c r="BC10" i="7"/>
  <c r="BD10" i="7"/>
  <c r="AL11" i="7"/>
  <c r="AP11" i="7"/>
  <c r="AO11" i="7"/>
  <c r="AK11" i="7"/>
  <c r="AN11" i="7"/>
  <c r="AM11" i="7"/>
  <c r="AU7" i="7"/>
  <c r="AT7" i="7"/>
  <c r="AW7" i="7"/>
  <c r="AS7" i="7"/>
  <c r="AV7" i="7"/>
  <c r="AR7" i="7"/>
  <c r="AK7" i="7"/>
  <c r="AN7" i="7"/>
  <c r="AM7" i="7"/>
  <c r="AL7" i="7"/>
  <c r="AP7" i="7"/>
  <c r="AO7" i="7"/>
  <c r="AR10" i="7"/>
  <c r="AW10" i="7"/>
  <c r="AS10" i="7"/>
  <c r="AU10" i="7"/>
  <c r="AV10" i="7"/>
  <c r="AT10" i="7"/>
  <c r="AR11" i="7"/>
  <c r="S11" i="7" s="1"/>
  <c r="U26" i="3" s="1"/>
  <c r="S11" i="5" s="1"/>
  <c r="AW11" i="7"/>
  <c r="AS11" i="7"/>
  <c r="AV11" i="7"/>
  <c r="AU11" i="7"/>
  <c r="AT11" i="7"/>
  <c r="BI7" i="7"/>
  <c r="BF7" i="7"/>
  <c r="BK7" i="7"/>
  <c r="BH7" i="7"/>
  <c r="BJ7" i="7"/>
  <c r="BG7" i="7"/>
  <c r="BN10" i="7"/>
  <c r="BM10" i="7"/>
  <c r="BR10" i="7"/>
  <c r="BO10" i="7"/>
  <c r="BP10" i="7"/>
  <c r="BQ10" i="7"/>
  <c r="BH11" i="7"/>
  <c r="BK11" i="7"/>
  <c r="BG11" i="7"/>
  <c r="BJ11" i="7"/>
  <c r="BF11" i="7"/>
  <c r="BI11" i="7"/>
  <c r="BM7" i="7"/>
  <c r="BQ7" i="7"/>
  <c r="BR7" i="7"/>
  <c r="BN7" i="7"/>
  <c r="BO7" i="7"/>
  <c r="BP7" i="7"/>
  <c r="AK10" i="7"/>
  <c r="AO10" i="7"/>
  <c r="AN10" i="7"/>
  <c r="AL10" i="7"/>
  <c r="S10" i="7" s="1"/>
  <c r="U25" i="3" s="1"/>
  <c r="S10" i="5" s="1"/>
  <c r="AP10" i="7"/>
  <c r="AM10" i="7"/>
  <c r="BP11" i="7"/>
  <c r="BN11" i="7"/>
  <c r="BQ11" i="7"/>
  <c r="BM11" i="7"/>
  <c r="BO11" i="7"/>
  <c r="BR11" i="7"/>
  <c r="BG10" i="7"/>
  <c r="BF10" i="7"/>
  <c r="BJ10" i="7"/>
  <c r="BI10" i="7"/>
  <c r="BH10" i="7"/>
  <c r="BK10" i="7"/>
  <c r="BA11" i="7"/>
  <c r="BC11" i="7"/>
  <c r="AZ11" i="7"/>
  <c r="BB11" i="7"/>
  <c r="BD11" i="7"/>
  <c r="AY11" i="7"/>
  <c r="AD10" i="7"/>
  <c r="AI10" i="7"/>
  <c r="AG10" i="7"/>
  <c r="AH10" i="7"/>
  <c r="AE10" i="7"/>
  <c r="AF10" i="7"/>
  <c r="AE11" i="7"/>
  <c r="AH11" i="7"/>
  <c r="AG11" i="7"/>
  <c r="AF11" i="7"/>
  <c r="AI11" i="7"/>
  <c r="S6" i="7" l="1"/>
  <c r="U21" i="3" s="1"/>
  <c r="S6" i="5" s="1"/>
  <c r="AN6" i="5" s="1"/>
  <c r="O21" i="3" s="1"/>
  <c r="M6" i="8" s="1"/>
  <c r="CN21" i="3"/>
  <c r="CO20" i="3"/>
  <c r="CN26" i="3"/>
  <c r="CN22" i="3"/>
  <c r="CN23" i="3"/>
  <c r="CN24" i="3"/>
  <c r="CN25" i="3"/>
  <c r="CB24" i="3"/>
  <c r="CB23" i="3"/>
  <c r="CC20" i="3"/>
  <c r="CB22" i="3"/>
  <c r="CB21" i="3"/>
  <c r="BJ9" i="7"/>
  <c r="BI9" i="7"/>
  <c r="BH9" i="7"/>
  <c r="BK9" i="7"/>
  <c r="BG9" i="7"/>
  <c r="BF9" i="7"/>
  <c r="AV9" i="7"/>
  <c r="AR9" i="7"/>
  <c r="AT9" i="7"/>
  <c r="AS9" i="7"/>
  <c r="AW9" i="7"/>
  <c r="AU9" i="7"/>
  <c r="AE9" i="7"/>
  <c r="AI9" i="7"/>
  <c r="AD9" i="7"/>
  <c r="S9" i="7" s="1"/>
  <c r="AG9" i="7"/>
  <c r="AH9" i="7"/>
  <c r="AF9" i="7"/>
  <c r="BQ9" i="7"/>
  <c r="BN9" i="7"/>
  <c r="BM9" i="7"/>
  <c r="BR9" i="7"/>
  <c r="BP9" i="7"/>
  <c r="BO9" i="7"/>
  <c r="AK9" i="7"/>
  <c r="AO9" i="7"/>
  <c r="AL9" i="7"/>
  <c r="AN9" i="7"/>
  <c r="AP9" i="7"/>
  <c r="AM9" i="7"/>
  <c r="BB9" i="7"/>
  <c r="AY9" i="7"/>
  <c r="BD9" i="7"/>
  <c r="BA9" i="7"/>
  <c r="BC9" i="7"/>
  <c r="AZ9" i="7"/>
  <c r="CY23" i="3"/>
  <c r="G46" i="3"/>
  <c r="G56" i="3" s="1"/>
  <c r="DA23" i="3"/>
  <c r="CZ23" i="3"/>
  <c r="DB23" i="3"/>
  <c r="S7" i="7"/>
  <c r="U22" i="3" s="1"/>
  <c r="S7" i="5" s="1"/>
  <c r="AN7" i="5" s="1"/>
  <c r="O22" i="3" s="1"/>
  <c r="AE23" i="3"/>
  <c r="AF23" i="3" s="1"/>
  <c r="Y8" i="8"/>
  <c r="AN10" i="5"/>
  <c r="O25" i="3" s="1"/>
  <c r="DE25" i="3" s="1"/>
  <c r="Y10" i="7"/>
  <c r="Y11" i="7"/>
  <c r="AN11" i="5"/>
  <c r="O26" i="3" s="1"/>
  <c r="M11" i="8" l="1"/>
  <c r="BL11" i="8" s="1"/>
  <c r="DE26" i="3"/>
  <c r="AA26" i="3"/>
  <c r="Y6" i="7"/>
  <c r="AC6" i="8"/>
  <c r="AD6" i="8" s="1"/>
  <c r="BE6" i="8"/>
  <c r="BJ6" i="8" s="1"/>
  <c r="AJ6" i="8"/>
  <c r="AL6" i="8" s="1"/>
  <c r="CO22" i="3"/>
  <c r="CO21" i="3"/>
  <c r="CO26" i="3"/>
  <c r="CP20" i="3"/>
  <c r="CO24" i="3"/>
  <c r="CO23" i="3"/>
  <c r="CO25" i="3"/>
  <c r="AQ6" i="8"/>
  <c r="AW6" i="8" s="1"/>
  <c r="AX6" i="8"/>
  <c r="BA6" i="8" s="1"/>
  <c r="AA21" i="3"/>
  <c r="G44" i="3" s="1"/>
  <c r="G54" i="3" s="1"/>
  <c r="DE21" i="3"/>
  <c r="BL6" i="8"/>
  <c r="BM6" i="8" s="1"/>
  <c r="CC24" i="3"/>
  <c r="CC23" i="3"/>
  <c r="CC21" i="3"/>
  <c r="CC22" i="3"/>
  <c r="CD20" i="3"/>
  <c r="U24" i="3"/>
  <c r="S9" i="5" s="1"/>
  <c r="AN9" i="5" s="1"/>
  <c r="O24" i="3" s="1"/>
  <c r="Y9" i="7"/>
  <c r="J46" i="3"/>
  <c r="J56" i="3" s="1"/>
  <c r="J76" i="3" s="1"/>
  <c r="AH23" i="3"/>
  <c r="Y7" i="7"/>
  <c r="M7" i="8"/>
  <c r="AQ7" i="8" s="1"/>
  <c r="AR7" i="8" s="1"/>
  <c r="DE22" i="3"/>
  <c r="AA22" i="3"/>
  <c r="BE11" i="8"/>
  <c r="AQ11" i="8"/>
  <c r="BL7" i="8"/>
  <c r="BO7" i="8" s="1"/>
  <c r="AJ11" i="8"/>
  <c r="AC11" i="8"/>
  <c r="AX11" i="8"/>
  <c r="BD11" i="8" s="1"/>
  <c r="AA25" i="3"/>
  <c r="M10" i="8"/>
  <c r="BI11" i="8"/>
  <c r="BK11" i="8"/>
  <c r="BJ11" i="8"/>
  <c r="BH11" i="8"/>
  <c r="BF11" i="8"/>
  <c r="BG11" i="8"/>
  <c r="AV11" i="8"/>
  <c r="AU11" i="8"/>
  <c r="AT11" i="8"/>
  <c r="AR11" i="8"/>
  <c r="AS11" i="8"/>
  <c r="AW11" i="8"/>
  <c r="BN11" i="8"/>
  <c r="BM11" i="8"/>
  <c r="BO11" i="8"/>
  <c r="BR11" i="8"/>
  <c r="BP11" i="8"/>
  <c r="BQ11" i="8"/>
  <c r="AO11" i="8"/>
  <c r="AM11" i="8"/>
  <c r="AK11" i="8"/>
  <c r="AL11" i="8"/>
  <c r="AN11" i="8"/>
  <c r="AP11" i="8"/>
  <c r="AE11" i="8"/>
  <c r="AG11" i="8"/>
  <c r="AF11" i="8"/>
  <c r="S11" i="8" s="1"/>
  <c r="AH11" i="8"/>
  <c r="AI11" i="8"/>
  <c r="DA26" i="3" l="1"/>
  <c r="G49" i="3"/>
  <c r="DB26" i="3"/>
  <c r="CY26" i="3"/>
  <c r="J49" i="3" s="1"/>
  <c r="J59" i="3" s="1"/>
  <c r="J79" i="3" s="1"/>
  <c r="CZ26" i="3"/>
  <c r="AI6" i="8"/>
  <c r="AH6" i="8"/>
  <c r="AT7" i="8"/>
  <c r="AU7" i="8"/>
  <c r="AX7" i="8"/>
  <c r="BB7" i="8" s="1"/>
  <c r="AS7" i="8"/>
  <c r="AN6" i="8"/>
  <c r="DB21" i="3"/>
  <c r="AP6" i="8"/>
  <c r="AO6" i="8"/>
  <c r="AM6" i="8"/>
  <c r="AG6" i="8"/>
  <c r="BK6" i="8"/>
  <c r="BF6" i="8"/>
  <c r="AZ6" i="8"/>
  <c r="AF6" i="8"/>
  <c r="AK6" i="8"/>
  <c r="AE6" i="8"/>
  <c r="AY6" i="8"/>
  <c r="AS6" i="8"/>
  <c r="BC6" i="8"/>
  <c r="BB6" i="8"/>
  <c r="CP25" i="3"/>
  <c r="CP23" i="3"/>
  <c r="CP22" i="3"/>
  <c r="CP24" i="3"/>
  <c r="CP26" i="3"/>
  <c r="CQ20" i="3"/>
  <c r="CP21" i="3"/>
  <c r="BI6" i="8"/>
  <c r="BG6" i="8"/>
  <c r="CZ21" i="3"/>
  <c r="BH6" i="8"/>
  <c r="DA21" i="3"/>
  <c r="CY21" i="3"/>
  <c r="J44" i="3" s="1"/>
  <c r="J54" i="3" s="1"/>
  <c r="J74" i="3" s="1"/>
  <c r="BR6" i="8"/>
  <c r="BP6" i="8"/>
  <c r="BQ6" i="8"/>
  <c r="BO6" i="8"/>
  <c r="BD6" i="8"/>
  <c r="BN6" i="8"/>
  <c r="AU6" i="8"/>
  <c r="AR6" i="8"/>
  <c r="AV6" i="8"/>
  <c r="AT6" i="8"/>
  <c r="CD24" i="3"/>
  <c r="BU24" i="3" s="1"/>
  <c r="CD23" i="3"/>
  <c r="BU23" i="3" s="1"/>
  <c r="AO23" i="3" s="1"/>
  <c r="CD21" i="3"/>
  <c r="CD22" i="3"/>
  <c r="BU22" i="3" s="1"/>
  <c r="M9" i="8"/>
  <c r="DE24" i="3"/>
  <c r="DE20" i="3" s="1"/>
  <c r="AA24" i="3"/>
  <c r="M46" i="3"/>
  <c r="P46" i="3" s="1"/>
  <c r="G48" i="3"/>
  <c r="G45" i="3"/>
  <c r="BM7" i="8"/>
  <c r="AV7" i="8"/>
  <c r="BR7" i="8"/>
  <c r="BP7" i="8"/>
  <c r="AW7" i="8"/>
  <c r="AJ7" i="8"/>
  <c r="BQ7" i="8"/>
  <c r="AC7" i="8"/>
  <c r="AE7" i="8" s="1"/>
  <c r="BE7" i="8"/>
  <c r="BF7" i="8" s="1"/>
  <c r="BN7" i="8"/>
  <c r="CZ22" i="3"/>
  <c r="DB22" i="3"/>
  <c r="CY22" i="3"/>
  <c r="DA22" i="3"/>
  <c r="BA11" i="8"/>
  <c r="AZ11" i="8"/>
  <c r="AY11" i="8"/>
  <c r="BB11" i="8"/>
  <c r="AJ10" i="8"/>
  <c r="BL10" i="8"/>
  <c r="BE10" i="8"/>
  <c r="AX10" i="8"/>
  <c r="AC10" i="8"/>
  <c r="AQ10" i="8"/>
  <c r="BC11" i="8"/>
  <c r="DA25" i="3"/>
  <c r="DB25" i="3"/>
  <c r="CY25" i="3"/>
  <c r="CZ25" i="3"/>
  <c r="AE26" i="3"/>
  <c r="AF26" i="3" s="1"/>
  <c r="Y11" i="8"/>
  <c r="BD7" i="8" l="1"/>
  <c r="AH26" i="3"/>
  <c r="AW26" i="3" s="1"/>
  <c r="BC7" i="8"/>
  <c r="AY7" i="8"/>
  <c r="BA7" i="8"/>
  <c r="AZ7" i="8"/>
  <c r="AH7" i="8"/>
  <c r="G59" i="3"/>
  <c r="M49" i="3"/>
  <c r="BK7" i="8"/>
  <c r="BH7" i="8"/>
  <c r="AH25" i="3"/>
  <c r="AW23" i="3"/>
  <c r="CQ26" i="3"/>
  <c r="CQ21" i="3"/>
  <c r="AY21" i="3" s="1"/>
  <c r="CQ23" i="3"/>
  <c r="AK23" i="3" s="1"/>
  <c r="CQ22" i="3"/>
  <c r="CQ25" i="3"/>
  <c r="CH25" i="3" s="1"/>
  <c r="E48" i="3" s="1"/>
  <c r="E58" i="3" s="1"/>
  <c r="CQ24" i="3"/>
  <c r="CH24" i="3" s="1"/>
  <c r="S6" i="8"/>
  <c r="Y6" i="8" s="1"/>
  <c r="AH21" i="3"/>
  <c r="BU21" i="3"/>
  <c r="AA28" i="3"/>
  <c r="O28" i="3"/>
  <c r="U28" i="3"/>
  <c r="DB24" i="3"/>
  <c r="DA24" i="3"/>
  <c r="CZ24" i="3"/>
  <c r="G47" i="3"/>
  <c r="CY24" i="3"/>
  <c r="AJ9" i="8"/>
  <c r="AX9" i="8"/>
  <c r="AC9" i="8"/>
  <c r="BE9" i="8"/>
  <c r="AQ9" i="8"/>
  <c r="BL9" i="8"/>
  <c r="AH22" i="3"/>
  <c r="M56" i="3"/>
  <c r="M76" i="3" s="1"/>
  <c r="P76" i="3" s="1"/>
  <c r="R66" i="3"/>
  <c r="J48" i="3"/>
  <c r="J58" i="3" s="1"/>
  <c r="J78" i="3" s="1"/>
  <c r="J45" i="3"/>
  <c r="J55" i="3" s="1"/>
  <c r="J75" i="3" s="1"/>
  <c r="AI7" i="8"/>
  <c r="AD7" i="8"/>
  <c r="AF7" i="8"/>
  <c r="BI7" i="8"/>
  <c r="AG7" i="8"/>
  <c r="BG7" i="8"/>
  <c r="BJ7" i="8"/>
  <c r="AN7" i="8"/>
  <c r="AK7" i="8"/>
  <c r="AP7" i="8"/>
  <c r="AO7" i="8"/>
  <c r="AM7" i="8"/>
  <c r="AL7" i="8"/>
  <c r="G55" i="3"/>
  <c r="AY10" i="8"/>
  <c r="BA10" i="8"/>
  <c r="BB10" i="8"/>
  <c r="BC10" i="8"/>
  <c r="BD10" i="8"/>
  <c r="AZ10" i="8"/>
  <c r="BF10" i="8"/>
  <c r="BJ10" i="8"/>
  <c r="BH10" i="8"/>
  <c r="BK10" i="8"/>
  <c r="BG10" i="8"/>
  <c r="BI10" i="8"/>
  <c r="BP10" i="8"/>
  <c r="BM10" i="8"/>
  <c r="BO10" i="8"/>
  <c r="BQ10" i="8"/>
  <c r="BN10" i="8"/>
  <c r="BR10" i="8"/>
  <c r="AL10" i="8"/>
  <c r="AK10" i="8"/>
  <c r="AO10" i="8"/>
  <c r="AN10" i="8"/>
  <c r="AP10" i="8"/>
  <c r="AM10" i="8"/>
  <c r="AE10" i="8"/>
  <c r="AI10" i="8"/>
  <c r="AH10" i="8"/>
  <c r="AD10" i="8"/>
  <c r="AF10" i="8"/>
  <c r="S10" i="8"/>
  <c r="AG10" i="8"/>
  <c r="G58" i="3"/>
  <c r="AR10" i="8"/>
  <c r="AS10" i="8"/>
  <c r="AT10" i="8"/>
  <c r="AW10" i="8"/>
  <c r="AU10" i="8"/>
  <c r="AV10" i="8"/>
  <c r="AO26" i="3" l="1"/>
  <c r="R69" i="3" s="1"/>
  <c r="AS25" i="3"/>
  <c r="U48" i="3" s="1"/>
  <c r="AQ25" i="3"/>
  <c r="R78" i="3" s="1"/>
  <c r="AU26" i="3"/>
  <c r="U59" i="3" s="1"/>
  <c r="AK26" i="3"/>
  <c r="R49" i="3" s="1"/>
  <c r="AQ26" i="3"/>
  <c r="R79" i="3" s="1"/>
  <c r="AM26" i="3"/>
  <c r="R59" i="3" s="1"/>
  <c r="CH26" i="3"/>
  <c r="E49" i="3" s="1"/>
  <c r="E59" i="3" s="1"/>
  <c r="AY26" i="3"/>
  <c r="AS26" i="3"/>
  <c r="E68" i="3"/>
  <c r="E78" i="3"/>
  <c r="G78" i="3" s="1"/>
  <c r="M48" i="3"/>
  <c r="P48" i="3" s="1"/>
  <c r="AY25" i="3"/>
  <c r="U69" i="3"/>
  <c r="P49" i="3"/>
  <c r="M59" i="3"/>
  <c r="U66" i="3"/>
  <c r="AS24" i="3"/>
  <c r="U47" i="3" s="1"/>
  <c r="AE21" i="3"/>
  <c r="AF21" i="3" s="1"/>
  <c r="AU23" i="3"/>
  <c r="U56" i="3" s="1"/>
  <c r="AM25" i="3"/>
  <c r="R58" i="3" s="1"/>
  <c r="AW25" i="3"/>
  <c r="AK25" i="3"/>
  <c r="R48" i="3" s="1"/>
  <c r="AU25" i="3"/>
  <c r="U58" i="3" s="1"/>
  <c r="AO25" i="3"/>
  <c r="E47" i="3"/>
  <c r="E57" i="3" s="1"/>
  <c r="E77" i="3" s="1"/>
  <c r="AY24" i="3"/>
  <c r="R46" i="3"/>
  <c r="CH23" i="3"/>
  <c r="AS23" i="3"/>
  <c r="AM23" i="3"/>
  <c r="AQ23" i="3"/>
  <c r="AY23" i="3"/>
  <c r="U76" i="3" s="1"/>
  <c r="CH22" i="3"/>
  <c r="AY22" i="3"/>
  <c r="U75" i="3" s="1"/>
  <c r="AS22" i="3"/>
  <c r="AQ21" i="3"/>
  <c r="AK21" i="3"/>
  <c r="AU21" i="3"/>
  <c r="AM21" i="3"/>
  <c r="AQ22" i="3"/>
  <c r="R75" i="3" s="1"/>
  <c r="M44" i="3"/>
  <c r="AS21" i="3"/>
  <c r="CH21" i="3"/>
  <c r="P56" i="3"/>
  <c r="AO22" i="3"/>
  <c r="AW21" i="3"/>
  <c r="AO21" i="3"/>
  <c r="BP9" i="8"/>
  <c r="BO9" i="8"/>
  <c r="BN9" i="8"/>
  <c r="BM9" i="8"/>
  <c r="BR9" i="8"/>
  <c r="BQ9" i="8"/>
  <c r="J47" i="3"/>
  <c r="J57" i="3" s="1"/>
  <c r="J77" i="3" s="1"/>
  <c r="AS9" i="8"/>
  <c r="AR9" i="8"/>
  <c r="AV9" i="8"/>
  <c r="AT9" i="8"/>
  <c r="AU9" i="8"/>
  <c r="AW9" i="8"/>
  <c r="G57" i="3"/>
  <c r="BF9" i="8"/>
  <c r="BI9" i="8"/>
  <c r="BH9" i="8"/>
  <c r="BK9" i="8"/>
  <c r="BJ9" i="8"/>
  <c r="BG9" i="8"/>
  <c r="AG9" i="8"/>
  <c r="AE9" i="8"/>
  <c r="AF9" i="8"/>
  <c r="AI9" i="8"/>
  <c r="AH9" i="8"/>
  <c r="AD9" i="8"/>
  <c r="S9" i="8" s="1"/>
  <c r="BC9" i="8"/>
  <c r="BA9" i="8"/>
  <c r="BB9" i="8"/>
  <c r="AY9" i="8"/>
  <c r="BD9" i="8"/>
  <c r="AZ9" i="8"/>
  <c r="AL9" i="8"/>
  <c r="AO9" i="8"/>
  <c r="AP9" i="8"/>
  <c r="AN9" i="8"/>
  <c r="AK9" i="8"/>
  <c r="AM9" i="8"/>
  <c r="AH24" i="3"/>
  <c r="AQ24" i="3" s="1"/>
  <c r="AU22" i="3"/>
  <c r="AW22" i="3"/>
  <c r="AM22" i="3"/>
  <c r="AK22" i="3"/>
  <c r="M45" i="3"/>
  <c r="P45" i="3" s="1"/>
  <c r="S7" i="8"/>
  <c r="AE25" i="3"/>
  <c r="AF25" i="3" s="1"/>
  <c r="Y10" i="8"/>
  <c r="R45" i="3" l="1"/>
  <c r="M58" i="3"/>
  <c r="P58" i="3" s="1"/>
  <c r="U79" i="3"/>
  <c r="U49" i="3"/>
  <c r="E69" i="3"/>
  <c r="E79" i="3"/>
  <c r="G79" i="3" s="1"/>
  <c r="J68" i="3"/>
  <c r="G68" i="3"/>
  <c r="M68" i="3"/>
  <c r="P68" i="3" s="1"/>
  <c r="U78" i="3"/>
  <c r="P59" i="3"/>
  <c r="M79" i="3"/>
  <c r="P79" i="3" s="1"/>
  <c r="G77" i="3"/>
  <c r="P44" i="3"/>
  <c r="M54" i="3"/>
  <c r="M74" i="3" s="1"/>
  <c r="U68" i="3"/>
  <c r="R68" i="3"/>
  <c r="E67" i="3"/>
  <c r="U77" i="3"/>
  <c r="R56" i="3"/>
  <c r="U46" i="3"/>
  <c r="R76" i="3"/>
  <c r="E46" i="3"/>
  <c r="E56" i="3" s="1"/>
  <c r="R54" i="3"/>
  <c r="U54" i="3"/>
  <c r="R44" i="3"/>
  <c r="R74" i="3"/>
  <c r="U74" i="3"/>
  <c r="AY27" i="3"/>
  <c r="E45" i="3"/>
  <c r="E55" i="3" s="1"/>
  <c r="U44" i="3"/>
  <c r="AS27" i="3"/>
  <c r="U45" i="3"/>
  <c r="E44" i="3"/>
  <c r="E54" i="3" s="1"/>
  <c r="R77" i="3"/>
  <c r="M47" i="3"/>
  <c r="M57" i="3" s="1"/>
  <c r="M77" i="3" s="1"/>
  <c r="P77" i="3" s="1"/>
  <c r="R65" i="3"/>
  <c r="R64" i="3"/>
  <c r="AQ27" i="3"/>
  <c r="U64" i="3"/>
  <c r="AE24" i="3"/>
  <c r="AF24" i="3" s="1"/>
  <c r="Y9" i="8"/>
  <c r="AW24" i="3"/>
  <c r="AO24" i="3"/>
  <c r="AO27" i="3" s="1"/>
  <c r="AK24" i="3"/>
  <c r="AK27" i="3" s="1"/>
  <c r="AM24" i="3"/>
  <c r="AM27" i="3" s="1"/>
  <c r="AU24" i="3"/>
  <c r="AU27" i="3" s="1"/>
  <c r="R55" i="3"/>
  <c r="M55" i="3"/>
  <c r="U55" i="3"/>
  <c r="U65" i="3"/>
  <c r="AE22" i="3"/>
  <c r="AF22" i="3" s="1"/>
  <c r="Y7" i="8"/>
  <c r="P54" i="3" l="1"/>
  <c r="I34" i="3"/>
  <c r="E34" i="3"/>
  <c r="AK30" i="3"/>
  <c r="M78" i="3"/>
  <c r="P78" i="3" s="1"/>
  <c r="G69" i="3"/>
  <c r="J69" i="3"/>
  <c r="M69" i="3"/>
  <c r="P69" i="3" s="1"/>
  <c r="P55" i="3"/>
  <c r="M75" i="3"/>
  <c r="P75" i="3" s="1"/>
  <c r="J67" i="3"/>
  <c r="G67" i="3"/>
  <c r="E76" i="3"/>
  <c r="G76" i="3" s="1"/>
  <c r="E66" i="3"/>
  <c r="E74" i="3"/>
  <c r="G74" i="3" s="1"/>
  <c r="E64" i="3"/>
  <c r="E75" i="3"/>
  <c r="G75" i="3" s="1"/>
  <c r="E65" i="3"/>
  <c r="P47" i="3"/>
  <c r="Q34" i="3"/>
  <c r="I28" i="3"/>
  <c r="O29" i="3" s="1"/>
  <c r="U29" i="3" s="1"/>
  <c r="AA29" i="3" s="1"/>
  <c r="C28" i="3" s="1"/>
  <c r="BG26" i="3" s="1"/>
  <c r="R67" i="3"/>
  <c r="U67" i="3"/>
  <c r="AW27" i="3"/>
  <c r="AS30" i="3" s="1"/>
  <c r="U57" i="3"/>
  <c r="P57" i="3"/>
  <c r="M67" i="3"/>
  <c r="P67" i="3" s="1"/>
  <c r="R57" i="3"/>
  <c r="R47" i="3"/>
  <c r="BE26" i="3" l="1"/>
  <c r="X69" i="3" s="1"/>
  <c r="AA69" i="3" s="1"/>
  <c r="BA26" i="3"/>
  <c r="X49" i="3" s="1"/>
  <c r="AA49" i="3" s="1"/>
  <c r="X79" i="3"/>
  <c r="AA79" i="3" s="1"/>
  <c r="BE24" i="3"/>
  <c r="X67" i="3" s="1"/>
  <c r="AA67" i="3" s="1"/>
  <c r="BA25" i="3"/>
  <c r="X48" i="3" s="1"/>
  <c r="AA48" i="3" s="1"/>
  <c r="BE25" i="3"/>
  <c r="X68" i="3" s="1"/>
  <c r="AA68" i="3" s="1"/>
  <c r="BG25" i="3"/>
  <c r="X78" i="3" s="1"/>
  <c r="AA78" i="3" s="1"/>
  <c r="BC26" i="3"/>
  <c r="X59" i="3" s="1"/>
  <c r="AA59" i="3" s="1"/>
  <c r="BE23" i="3"/>
  <c r="X66" i="3" s="1"/>
  <c r="AA66" i="3" s="1"/>
  <c r="BG24" i="3"/>
  <c r="BC25" i="3"/>
  <c r="BC24" i="3"/>
  <c r="BG23" i="3"/>
  <c r="BG21" i="3"/>
  <c r="BG22" i="3"/>
  <c r="G66" i="3"/>
  <c r="J66" i="3"/>
  <c r="M66" i="3"/>
  <c r="P66" i="3" s="1"/>
  <c r="G65" i="3"/>
  <c r="J65" i="3"/>
  <c r="M65" i="3"/>
  <c r="P65" i="3" s="1"/>
  <c r="G64" i="3"/>
  <c r="J64" i="3"/>
  <c r="M64" i="3"/>
  <c r="P64" i="3" s="1"/>
  <c r="BA24" i="3"/>
  <c r="X47" i="3" s="1"/>
  <c r="AA47" i="3" s="1"/>
  <c r="M34" i="3"/>
  <c r="BE22" i="3"/>
  <c r="X65" i="3" s="1"/>
  <c r="AA65" i="3" s="1"/>
  <c r="BE21" i="3"/>
  <c r="X64" i="3" s="1"/>
  <c r="AA64" i="3" s="1"/>
  <c r="BA22" i="3"/>
  <c r="BA23" i="3"/>
  <c r="X46" i="3" s="1"/>
  <c r="AA46" i="3" s="1"/>
  <c r="BA21" i="3"/>
  <c r="BC23" i="3"/>
  <c r="BC21" i="3"/>
  <c r="BC22" i="3"/>
  <c r="X55" i="3" s="1"/>
  <c r="AA55" i="3" s="1"/>
  <c r="X58" i="3" l="1"/>
  <c r="AA58" i="3" s="1"/>
  <c r="X57" i="3"/>
  <c r="AA57" i="3" s="1"/>
  <c r="P74" i="3"/>
  <c r="X76" i="3"/>
  <c r="AA76" i="3" s="1"/>
  <c r="X77" i="3"/>
  <c r="AA77" i="3" s="1"/>
  <c r="BG27" i="3"/>
  <c r="X74" i="3"/>
  <c r="AA74" i="3" s="1"/>
  <c r="X45" i="3"/>
  <c r="AA45" i="3" s="1"/>
  <c r="X75" i="3"/>
  <c r="AA75" i="3" s="1"/>
  <c r="BE27" i="3"/>
  <c r="BM21" i="3" s="1"/>
  <c r="BM27" i="3" s="1"/>
  <c r="BA27" i="3"/>
  <c r="X44" i="3"/>
  <c r="AA44" i="3" s="1"/>
  <c r="X56" i="3"/>
  <c r="AA56" i="3" s="1"/>
  <c r="X54" i="3"/>
  <c r="AA54" i="3" s="1"/>
  <c r="BC27" i="3"/>
  <c r="G70" i="3"/>
  <c r="BA30" i="3" l="1"/>
  <c r="G80" i="3"/>
  <c r="BO21" i="3"/>
  <c r="BO27" i="3" s="1"/>
  <c r="O80" i="3" s="1"/>
  <c r="Q36" i="3"/>
  <c r="G50" i="3"/>
  <c r="M38" i="3"/>
  <c r="M36" i="3"/>
  <c r="E36" i="3"/>
  <c r="BI21" i="3"/>
  <c r="BI27" i="3" s="1"/>
  <c r="G60" i="3"/>
  <c r="BK21" i="3"/>
  <c r="BK27" i="3" s="1"/>
  <c r="O60" i="3" s="1"/>
  <c r="I36" i="3"/>
  <c r="O70" i="3"/>
  <c r="Z70" i="3" s="1"/>
  <c r="BI30" i="3" l="1"/>
  <c r="BQ21" i="3"/>
  <c r="Z80" i="3"/>
  <c r="Q38" i="3"/>
  <c r="E38" i="3"/>
  <c r="Z60" i="3"/>
  <c r="O50" i="3"/>
  <c r="Z50" i="3" s="1"/>
  <c r="I38" i="3"/>
  <c r="V34" i="3" l="1"/>
  <c r="AA41" i="3" s="1"/>
  <c r="V37" i="3" l="1"/>
</calcChain>
</file>

<file path=xl/sharedStrings.xml><?xml version="1.0" encoding="utf-8"?>
<sst xmlns="http://schemas.openxmlformats.org/spreadsheetml/2006/main" count="291" uniqueCount="162">
  <si>
    <t>所得割</t>
    <rPh sb="0" eb="2">
      <t>ショトク</t>
    </rPh>
    <rPh sb="2" eb="3">
      <t>ワリ</t>
    </rPh>
    <phoneticPr fontId="2"/>
  </si>
  <si>
    <t>均等割</t>
    <rPh sb="0" eb="3">
      <t>キントウワリ</t>
    </rPh>
    <phoneticPr fontId="2"/>
  </si>
  <si>
    <t>税率</t>
    <rPh sb="0" eb="2">
      <t>ゼイリツ</t>
    </rPh>
    <phoneticPr fontId="2"/>
  </si>
  <si>
    <t>限度額</t>
    <rPh sb="0" eb="2">
      <t>ゲンド</t>
    </rPh>
    <rPh sb="2" eb="3">
      <t>ガク</t>
    </rPh>
    <phoneticPr fontId="2"/>
  </si>
  <si>
    <t>基準日</t>
    <rPh sb="0" eb="3">
      <t>キジュンビ</t>
    </rPh>
    <phoneticPr fontId="2"/>
  </si>
  <si>
    <t>試算用率・額</t>
    <rPh sb="0" eb="2">
      <t>シサン</t>
    </rPh>
    <rPh sb="2" eb="3">
      <t>ヨウ</t>
    </rPh>
    <rPh sb="3" eb="4">
      <t>リツ</t>
    </rPh>
    <rPh sb="5" eb="6">
      <t>ガク</t>
    </rPh>
    <phoneticPr fontId="6"/>
  </si>
  <si>
    <t>医療分</t>
    <rPh sb="0" eb="2">
      <t>イリョウ</t>
    </rPh>
    <rPh sb="2" eb="3">
      <t>ブン</t>
    </rPh>
    <phoneticPr fontId="6"/>
  </si>
  <si>
    <t>所得割</t>
    <rPh sb="0" eb="2">
      <t>ショトク</t>
    </rPh>
    <rPh sb="2" eb="3">
      <t>ワリ</t>
    </rPh>
    <phoneticPr fontId="6"/>
  </si>
  <si>
    <t>均等割</t>
    <rPh sb="0" eb="3">
      <t>キントウワリ</t>
    </rPh>
    <phoneticPr fontId="6"/>
  </si>
  <si>
    <t>後期分</t>
    <rPh sb="0" eb="2">
      <t>コウキ</t>
    </rPh>
    <rPh sb="2" eb="3">
      <t>ブン</t>
    </rPh>
    <phoneticPr fontId="6"/>
  </si>
  <si>
    <t>均等割</t>
    <rPh sb="0" eb="2">
      <t>キントウ</t>
    </rPh>
    <rPh sb="2" eb="3">
      <t>ワリ</t>
    </rPh>
    <phoneticPr fontId="6"/>
  </si>
  <si>
    <t>介護分</t>
    <rPh sb="0" eb="2">
      <t>カイゴ</t>
    </rPh>
    <rPh sb="2" eb="3">
      <t>ブン</t>
    </rPh>
    <phoneticPr fontId="6"/>
  </si>
  <si>
    <t>賦課限度額</t>
    <rPh sb="0" eb="2">
      <t>フカ</t>
    </rPh>
    <rPh sb="2" eb="4">
      <t>ゲンド</t>
    </rPh>
    <rPh sb="4" eb="5">
      <t>ガク</t>
    </rPh>
    <phoneticPr fontId="6"/>
  </si>
  <si>
    <t>基礎控除額</t>
    <rPh sb="0" eb="2">
      <t>キソ</t>
    </rPh>
    <rPh sb="2" eb="4">
      <t>コウジョ</t>
    </rPh>
    <rPh sb="4" eb="5">
      <t>ガク</t>
    </rPh>
    <phoneticPr fontId="6"/>
  </si>
  <si>
    <t>以上</t>
    <rPh sb="0" eb="2">
      <t>イジョウ</t>
    </rPh>
    <phoneticPr fontId="6"/>
  </si>
  <si>
    <t>超</t>
    <rPh sb="0" eb="1">
      <t>コ</t>
    </rPh>
    <phoneticPr fontId="6"/>
  </si>
  <si>
    <t>以下</t>
    <rPh sb="0" eb="2">
      <t>イカ</t>
    </rPh>
    <phoneticPr fontId="6"/>
  </si>
  <si>
    <t>軽減判定</t>
    <rPh sb="0" eb="2">
      <t>ケイゲン</t>
    </rPh>
    <rPh sb="2" eb="4">
      <t>ハンテイ</t>
    </rPh>
    <phoneticPr fontId="6"/>
  </si>
  <si>
    <t>7割軽減</t>
    <rPh sb="1" eb="2">
      <t>ワリ</t>
    </rPh>
    <rPh sb="2" eb="4">
      <t>ケイゲン</t>
    </rPh>
    <phoneticPr fontId="6"/>
  </si>
  <si>
    <t>5割軽減</t>
    <rPh sb="1" eb="2">
      <t>ワリ</t>
    </rPh>
    <rPh sb="2" eb="4">
      <t>ケイゲン</t>
    </rPh>
    <phoneticPr fontId="6"/>
  </si>
  <si>
    <t>2割軽減</t>
    <rPh sb="1" eb="2">
      <t>ワリ</t>
    </rPh>
    <rPh sb="2" eb="4">
      <t>ケイゲン</t>
    </rPh>
    <phoneticPr fontId="6"/>
  </si>
  <si>
    <t>保険料軽減</t>
    <rPh sb="0" eb="3">
      <t>ホケンリョウ</t>
    </rPh>
    <rPh sb="3" eb="5">
      <t>ケイゲン</t>
    </rPh>
    <phoneticPr fontId="2"/>
  </si>
  <si>
    <t>世帯主および被保険者の合計所得</t>
    <rPh sb="0" eb="3">
      <t>セタイヌシ</t>
    </rPh>
    <rPh sb="6" eb="10">
      <t>ヒホケンシャ</t>
    </rPh>
    <rPh sb="11" eb="13">
      <t>ゴウケイ</t>
    </rPh>
    <rPh sb="13" eb="15">
      <t>ショトク</t>
    </rPh>
    <phoneticPr fontId="2"/>
  </si>
  <si>
    <t>７割軽減</t>
    <rPh sb="1" eb="2">
      <t>ワリ</t>
    </rPh>
    <rPh sb="2" eb="4">
      <t>ケイゲン</t>
    </rPh>
    <phoneticPr fontId="6"/>
  </si>
  <si>
    <t>５割軽減</t>
    <rPh sb="1" eb="2">
      <t>ワリ</t>
    </rPh>
    <rPh sb="2" eb="4">
      <t>ケイゲン</t>
    </rPh>
    <phoneticPr fontId="6"/>
  </si>
  <si>
    <t>２割軽減</t>
    <rPh sb="1" eb="2">
      <t>ワリ</t>
    </rPh>
    <rPh sb="2" eb="4">
      <t>ケイゲン</t>
    </rPh>
    <phoneticPr fontId="6"/>
  </si>
  <si>
    <t>給与所得者等加算</t>
    <rPh sb="0" eb="2">
      <t>キュウヨ</t>
    </rPh>
    <rPh sb="2" eb="4">
      <t>ショトク</t>
    </rPh>
    <rPh sb="4" eb="5">
      <t>シャ</t>
    </rPh>
    <rPh sb="5" eb="6">
      <t>トウ</t>
    </rPh>
    <rPh sb="6" eb="8">
      <t>カサン</t>
    </rPh>
    <phoneticPr fontId="6"/>
  </si>
  <si>
    <t>（給与所得者等の数-1）</t>
    <phoneticPr fontId="6"/>
  </si>
  <si>
    <t>国保加入者の情報</t>
    <rPh sb="0" eb="2">
      <t>コクホ</t>
    </rPh>
    <rPh sb="2" eb="5">
      <t>カニュウシャ</t>
    </rPh>
    <rPh sb="6" eb="8">
      <t>ジョウホウ</t>
    </rPh>
    <phoneticPr fontId="6"/>
  </si>
  <si>
    <r>
      <t>年齢は賦課期日現在で計算しています。（</t>
    </r>
    <r>
      <rPr>
        <sz val="9"/>
        <color indexed="10"/>
        <rFont val="ＭＳ Ｐ明朝"/>
        <family val="1"/>
        <charset val="128"/>
      </rPr>
      <t>※生年月日は</t>
    </r>
    <r>
      <rPr>
        <b/>
        <sz val="9"/>
        <color indexed="10"/>
        <rFont val="ＭＳ Ｐ明朝"/>
        <family val="1"/>
        <charset val="128"/>
      </rPr>
      <t>『yyyy/mm/dd』</t>
    </r>
    <r>
      <rPr>
        <sz val="9"/>
        <color indexed="10"/>
        <rFont val="ＭＳ Ｐ明朝"/>
        <family val="1"/>
        <charset val="128"/>
      </rPr>
      <t>の形で入力してください。</t>
    </r>
    <r>
      <rPr>
        <sz val="9"/>
        <rFont val="ＭＳ Ｐ明朝"/>
        <family val="1"/>
        <charset val="128"/>
      </rPr>
      <t>）</t>
    </r>
    <rPh sb="0" eb="2">
      <t>ネンレイ</t>
    </rPh>
    <rPh sb="3" eb="5">
      <t>フカ</t>
    </rPh>
    <rPh sb="5" eb="7">
      <t>キジツ</t>
    </rPh>
    <rPh sb="7" eb="9">
      <t>ゲンザイ</t>
    </rPh>
    <rPh sb="10" eb="12">
      <t>ケイサン</t>
    </rPh>
    <phoneticPr fontId="6"/>
  </si>
  <si>
    <t>黄色のセルのみ入力する</t>
    <rPh sb="0" eb="2">
      <t>キイロ</t>
    </rPh>
    <rPh sb="7" eb="9">
      <t>ニュウリョク</t>
    </rPh>
    <phoneticPr fontId="6"/>
  </si>
  <si>
    <t>名前</t>
    <rPh sb="0" eb="2">
      <t>ナマエ</t>
    </rPh>
    <phoneticPr fontId="6"/>
  </si>
  <si>
    <t>資格</t>
    <rPh sb="0" eb="2">
      <t>シカク</t>
    </rPh>
    <phoneticPr fontId="6"/>
  </si>
  <si>
    <t>生年月日</t>
    <rPh sb="0" eb="2">
      <t>セイネン</t>
    </rPh>
    <rPh sb="2" eb="4">
      <t>ガッピ</t>
    </rPh>
    <phoneticPr fontId="6"/>
  </si>
  <si>
    <t>年齢</t>
    <rPh sb="0" eb="2">
      <t>ネンレイ</t>
    </rPh>
    <phoneticPr fontId="6"/>
  </si>
  <si>
    <t>給与収入</t>
    <rPh sb="0" eb="2">
      <t>キュウヨ</t>
    </rPh>
    <rPh sb="2" eb="4">
      <t>シュウニュウ</t>
    </rPh>
    <phoneticPr fontId="6"/>
  </si>
  <si>
    <t>給与所得額</t>
    <rPh sb="0" eb="2">
      <t>キュウヨ</t>
    </rPh>
    <rPh sb="2" eb="4">
      <t>ショトク</t>
    </rPh>
    <rPh sb="4" eb="5">
      <t>ガク</t>
    </rPh>
    <phoneticPr fontId="6"/>
  </si>
  <si>
    <t>年金収入</t>
    <rPh sb="0" eb="2">
      <t>ネンキン</t>
    </rPh>
    <rPh sb="2" eb="4">
      <t>シュウニュウ</t>
    </rPh>
    <phoneticPr fontId="6"/>
  </si>
  <si>
    <t>年金所得</t>
    <rPh sb="0" eb="2">
      <t>ネンキン</t>
    </rPh>
    <rPh sb="2" eb="4">
      <t>ショトク</t>
    </rPh>
    <phoneticPr fontId="6"/>
  </si>
  <si>
    <t>その他の所得</t>
    <rPh sb="2" eb="3">
      <t>ホカ</t>
    </rPh>
    <rPh sb="4" eb="6">
      <t>ショトク</t>
    </rPh>
    <phoneticPr fontId="6"/>
  </si>
  <si>
    <t>総所得</t>
    <rPh sb="0" eb="3">
      <t>ソウショトク</t>
    </rPh>
    <phoneticPr fontId="6"/>
  </si>
  <si>
    <t>①</t>
    <phoneticPr fontId="6"/>
  </si>
  <si>
    <t>②</t>
    <phoneticPr fontId="6"/>
  </si>
  <si>
    <t>③</t>
    <phoneticPr fontId="6"/>
  </si>
  <si>
    <t>④</t>
    <phoneticPr fontId="6"/>
  </si>
  <si>
    <t>⑤</t>
    <phoneticPr fontId="6"/>
  </si>
  <si>
    <t>⑥</t>
    <phoneticPr fontId="6"/>
  </si>
  <si>
    <t>給与所得</t>
    <rPh sb="0" eb="2">
      <t>キュウヨ</t>
    </rPh>
    <rPh sb="2" eb="4">
      <t>ショトク</t>
    </rPh>
    <phoneticPr fontId="6"/>
  </si>
  <si>
    <t>給与所得・年金所得に対する調整控除</t>
    <rPh sb="0" eb="2">
      <t>キュウヨ</t>
    </rPh>
    <rPh sb="2" eb="4">
      <t>ショトク</t>
    </rPh>
    <rPh sb="5" eb="7">
      <t>ネンキン</t>
    </rPh>
    <rPh sb="7" eb="9">
      <t>ショトク</t>
    </rPh>
    <rPh sb="10" eb="11">
      <t>タイ</t>
    </rPh>
    <rPh sb="13" eb="15">
      <t>チョウセイ</t>
    </rPh>
    <rPh sb="15" eb="17">
      <t>コウジョ</t>
    </rPh>
    <phoneticPr fontId="6"/>
  </si>
  <si>
    <t>○給与所得計算</t>
    <rPh sb="1" eb="3">
      <t>キュウヨ</t>
    </rPh>
    <rPh sb="3" eb="5">
      <t>ショトク</t>
    </rPh>
    <rPh sb="5" eb="7">
      <t>ケイサン</t>
    </rPh>
    <phoneticPr fontId="2"/>
  </si>
  <si>
    <t>公的年金等にかかる雑所得計算表</t>
    <rPh sb="0" eb="2">
      <t>コウテキ</t>
    </rPh>
    <rPh sb="2" eb="4">
      <t>ネンキン</t>
    </rPh>
    <rPh sb="4" eb="5">
      <t>トウ</t>
    </rPh>
    <rPh sb="9" eb="12">
      <t>ザツショトク</t>
    </rPh>
    <rPh sb="12" eb="14">
      <t>ケイサン</t>
    </rPh>
    <rPh sb="14" eb="15">
      <t>ヒョウ</t>
    </rPh>
    <phoneticPr fontId="6"/>
  </si>
  <si>
    <t>※公開用試算書シート・給与所得シートから反映</t>
    <rPh sb="1" eb="4">
      <t>コウカイヨウ</t>
    </rPh>
    <rPh sb="4" eb="6">
      <t>シサン</t>
    </rPh>
    <rPh sb="6" eb="7">
      <t>ショ</t>
    </rPh>
    <rPh sb="11" eb="13">
      <t>キュウヨ</t>
    </rPh>
    <rPh sb="13" eb="15">
      <t>ショトク</t>
    </rPh>
    <rPh sb="20" eb="22">
      <t>ハンエイ</t>
    </rPh>
    <phoneticPr fontId="6"/>
  </si>
  <si>
    <t>公的年金等にかかる雑所得以外の所得に係る合計所得金額が</t>
    <rPh sb="0" eb="2">
      <t>コウテキ</t>
    </rPh>
    <rPh sb="2" eb="4">
      <t>ネンキン</t>
    </rPh>
    <rPh sb="4" eb="5">
      <t>トウ</t>
    </rPh>
    <rPh sb="9" eb="12">
      <t>ザツショトク</t>
    </rPh>
    <rPh sb="12" eb="14">
      <t>イガイ</t>
    </rPh>
    <rPh sb="15" eb="17">
      <t>ショトク</t>
    </rPh>
    <rPh sb="18" eb="19">
      <t>カカ</t>
    </rPh>
    <rPh sb="20" eb="22">
      <t>ゴウケイ</t>
    </rPh>
    <rPh sb="22" eb="24">
      <t>ショトク</t>
    </rPh>
    <rPh sb="24" eb="26">
      <t>キンガク</t>
    </rPh>
    <phoneticPr fontId="6"/>
  </si>
  <si>
    <t>円以下</t>
    <rPh sb="0" eb="1">
      <t>エン</t>
    </rPh>
    <rPh sb="1" eb="3">
      <t>イカ</t>
    </rPh>
    <phoneticPr fontId="6"/>
  </si>
  <si>
    <t>公的年金等にかかる雑所得以外の所得に係る合計所得金額が</t>
    <phoneticPr fontId="6"/>
  </si>
  <si>
    <t>円超</t>
    <rPh sb="0" eb="1">
      <t>エン</t>
    </rPh>
    <rPh sb="1" eb="2">
      <t>コ</t>
    </rPh>
    <phoneticPr fontId="6"/>
  </si>
  <si>
    <t>所得割　①</t>
    <rPh sb="0" eb="2">
      <t>ショトク</t>
    </rPh>
    <rPh sb="2" eb="3">
      <t>ワリ</t>
    </rPh>
    <phoneticPr fontId="10"/>
  </si>
  <si>
    <t>均等割　②</t>
    <rPh sb="0" eb="3">
      <t>キントウワリ</t>
    </rPh>
    <phoneticPr fontId="10"/>
  </si>
  <si>
    <t>低所得者・未就学児等</t>
    <rPh sb="0" eb="1">
      <t>テイ</t>
    </rPh>
    <rPh sb="1" eb="4">
      <t>ショトクシャ</t>
    </rPh>
    <rPh sb="5" eb="8">
      <t>ミシュウガク</t>
    </rPh>
    <rPh sb="8" eb="9">
      <t>ジ</t>
    </rPh>
    <rPh sb="9" eb="10">
      <t>トウ</t>
    </rPh>
    <phoneticPr fontId="10"/>
  </si>
  <si>
    <t>限度超過額　⑥</t>
    <rPh sb="0" eb="2">
      <t>ゲンド</t>
    </rPh>
    <rPh sb="2" eb="4">
      <t>チョウカ</t>
    </rPh>
    <rPh sb="4" eb="5">
      <t>ガク</t>
    </rPh>
    <phoneticPr fontId="10"/>
  </si>
  <si>
    <t>年税額
①+②-④-⑥</t>
    <rPh sb="0" eb="3">
      <t>ネンゼイガク</t>
    </rPh>
    <phoneticPr fontId="10"/>
  </si>
  <si>
    <t>基礎控除判定</t>
    <rPh sb="0" eb="2">
      <t>キソ</t>
    </rPh>
    <rPh sb="2" eb="4">
      <t>コウジョ</t>
    </rPh>
    <rPh sb="4" eb="6">
      <t>ハンテイ</t>
    </rPh>
    <phoneticPr fontId="10"/>
  </si>
  <si>
    <t>被保険者数</t>
    <rPh sb="0" eb="4">
      <t>ヒホケンシャ</t>
    </rPh>
    <rPh sb="4" eb="5">
      <t>スウ</t>
    </rPh>
    <phoneticPr fontId="10"/>
  </si>
  <si>
    <t>給与所得者数</t>
    <rPh sb="0" eb="2">
      <t>キュウヨ</t>
    </rPh>
    <rPh sb="2" eb="4">
      <t>ショトク</t>
    </rPh>
    <rPh sb="4" eb="5">
      <t>シャ</t>
    </rPh>
    <rPh sb="5" eb="6">
      <t>スウ</t>
    </rPh>
    <phoneticPr fontId="10"/>
  </si>
  <si>
    <t>軽減均等割　④</t>
    <rPh sb="2" eb="5">
      <t>キントウワリ</t>
    </rPh>
    <phoneticPr fontId="10"/>
  </si>
  <si>
    <t>軽減判定年金所得</t>
    <rPh sb="0" eb="2">
      <t>ケイゲン</t>
    </rPh>
    <rPh sb="2" eb="4">
      <t>ハンテイ</t>
    </rPh>
    <rPh sb="4" eb="6">
      <t>ネンキン</t>
    </rPh>
    <rPh sb="6" eb="8">
      <t>ショトク</t>
    </rPh>
    <phoneticPr fontId="10"/>
  </si>
  <si>
    <t>軽減判定所得</t>
    <rPh sb="0" eb="2">
      <t>ケイゲン</t>
    </rPh>
    <rPh sb="2" eb="4">
      <t>ハンテイ</t>
    </rPh>
    <rPh sb="4" eb="6">
      <t>ショトク</t>
    </rPh>
    <phoneticPr fontId="10"/>
  </si>
  <si>
    <t>所得割基礎額</t>
    <rPh sb="0" eb="2">
      <t>ショトク</t>
    </rPh>
    <rPh sb="2" eb="3">
      <t>ワリ</t>
    </rPh>
    <rPh sb="3" eb="5">
      <t>キソ</t>
    </rPh>
    <rPh sb="5" eb="6">
      <t>ガク</t>
    </rPh>
    <phoneticPr fontId="10"/>
  </si>
  <si>
    <t>医療</t>
    <rPh sb="0" eb="2">
      <t>イリョウ</t>
    </rPh>
    <phoneticPr fontId="10"/>
  </si>
  <si>
    <t>後期</t>
    <rPh sb="0" eb="2">
      <t>コウキ</t>
    </rPh>
    <phoneticPr fontId="10"/>
  </si>
  <si>
    <t>介護</t>
    <rPh sb="0" eb="2">
      <t>カイゴ</t>
    </rPh>
    <phoneticPr fontId="10"/>
  </si>
  <si>
    <t>介護判定</t>
    <rPh sb="0" eb="2">
      <t>カイゴ</t>
    </rPh>
    <rPh sb="2" eb="4">
      <t>ハンテイ</t>
    </rPh>
    <phoneticPr fontId="10"/>
  </si>
  <si>
    <t>後期判定</t>
    <rPh sb="0" eb="2">
      <t>コウキ</t>
    </rPh>
    <rPh sb="2" eb="4">
      <t>ハンテイ</t>
    </rPh>
    <phoneticPr fontId="10"/>
  </si>
  <si>
    <t>未就学児判定</t>
    <rPh sb="0" eb="4">
      <t>ミシュウガクジ</t>
    </rPh>
    <rPh sb="4" eb="6">
      <t>ハンテイ</t>
    </rPh>
    <phoneticPr fontId="10"/>
  </si>
  <si>
    <t>未成年判定</t>
    <rPh sb="0" eb="3">
      <t>ミセイネン</t>
    </rPh>
    <rPh sb="3" eb="5">
      <t>ハンテイ</t>
    </rPh>
    <phoneticPr fontId="10"/>
  </si>
  <si>
    <t>軽減判定所得と総所得の相違点</t>
    <rPh sb="0" eb="2">
      <t>ケイゲン</t>
    </rPh>
    <rPh sb="2" eb="4">
      <t>ハンテイ</t>
    </rPh>
    <rPh sb="4" eb="6">
      <t>ショトク</t>
    </rPh>
    <rPh sb="7" eb="10">
      <t>ソウショトク</t>
    </rPh>
    <rPh sb="11" eb="14">
      <t>ソウイテン</t>
    </rPh>
    <phoneticPr fontId="9"/>
  </si>
  <si>
    <t>　・事業専従者控除がある方は、控除前の額が軽減判定基準額となります。</t>
  </si>
  <si>
    <t>　・専従者給与がある方は、軽減判定基準額には含みません。</t>
  </si>
  <si>
    <t>　・長期譲渡所得等は、特別控除前の額が軽減判定基準額になります。</t>
  </si>
  <si>
    <t>軽減判定所得計算表</t>
    <rPh sb="0" eb="2">
      <t>ケイゲン</t>
    </rPh>
    <rPh sb="2" eb="4">
      <t>ハンテイ</t>
    </rPh>
    <rPh sb="4" eb="6">
      <t>ショトク</t>
    </rPh>
    <rPh sb="6" eb="8">
      <t>ケイサン</t>
    </rPh>
    <rPh sb="8" eb="9">
      <t>ヒョウ</t>
    </rPh>
    <phoneticPr fontId="10"/>
  </si>
  <si>
    <t>※公開用試算書シートから反映</t>
    <rPh sb="1" eb="4">
      <t>コウカイヨウ</t>
    </rPh>
    <rPh sb="4" eb="6">
      <t>シサン</t>
    </rPh>
    <rPh sb="6" eb="7">
      <t>ショ</t>
    </rPh>
    <rPh sb="12" eb="14">
      <t>ハンエイ</t>
    </rPh>
    <phoneticPr fontId="10"/>
  </si>
  <si>
    <t>※65歳以上のかたの年金所得が15万円満たない場合は0円になり、15万円以上の場合は15万円引きます。</t>
    <rPh sb="3" eb="4">
      <t>サイ</t>
    </rPh>
    <rPh sb="4" eb="6">
      <t>イジョウ</t>
    </rPh>
    <rPh sb="10" eb="12">
      <t>ネンキン</t>
    </rPh>
    <rPh sb="12" eb="14">
      <t>ショトク</t>
    </rPh>
    <rPh sb="17" eb="19">
      <t>マンエン</t>
    </rPh>
    <rPh sb="19" eb="20">
      <t>ミ</t>
    </rPh>
    <rPh sb="23" eb="25">
      <t>バアイ</t>
    </rPh>
    <rPh sb="27" eb="28">
      <t>エン</t>
    </rPh>
    <rPh sb="34" eb="36">
      <t>マンエン</t>
    </rPh>
    <rPh sb="36" eb="38">
      <t>イジョウ</t>
    </rPh>
    <rPh sb="39" eb="41">
      <t>バアイ</t>
    </rPh>
    <rPh sb="44" eb="46">
      <t>マンエン</t>
    </rPh>
    <rPh sb="46" eb="47">
      <t>ヒ</t>
    </rPh>
    <phoneticPr fontId="10"/>
  </si>
  <si>
    <t>公的年金等にかかる雑所得以外の所得に係る合計所得金額が</t>
    <rPh sb="0" eb="2">
      <t>コウテキ</t>
    </rPh>
    <rPh sb="2" eb="4">
      <t>ネンキン</t>
    </rPh>
    <rPh sb="4" eb="5">
      <t>トウ</t>
    </rPh>
    <rPh sb="9" eb="12">
      <t>ザツショトク</t>
    </rPh>
    <rPh sb="12" eb="14">
      <t>イガイ</t>
    </rPh>
    <rPh sb="15" eb="17">
      <t>ショトク</t>
    </rPh>
    <rPh sb="18" eb="19">
      <t>カカ</t>
    </rPh>
    <rPh sb="20" eb="22">
      <t>ゴウケイ</t>
    </rPh>
    <rPh sb="22" eb="24">
      <t>ショトク</t>
    </rPh>
    <rPh sb="24" eb="26">
      <t>キンガク</t>
    </rPh>
    <phoneticPr fontId="10"/>
  </si>
  <si>
    <t>円以下</t>
    <rPh sb="0" eb="1">
      <t>エン</t>
    </rPh>
    <rPh sb="1" eb="3">
      <t>イカ</t>
    </rPh>
    <phoneticPr fontId="10"/>
  </si>
  <si>
    <t>公的年金等にかかる雑所得以外の所得に係る合計所得金額が</t>
    <phoneticPr fontId="10"/>
  </si>
  <si>
    <t>円超</t>
    <rPh sb="0" eb="1">
      <t>エン</t>
    </rPh>
    <rPh sb="1" eb="2">
      <t>コ</t>
    </rPh>
    <phoneticPr fontId="10"/>
  </si>
  <si>
    <t>名前</t>
    <rPh sb="0" eb="2">
      <t>ナマエ</t>
    </rPh>
    <phoneticPr fontId="10"/>
  </si>
  <si>
    <t>生年月日</t>
    <rPh sb="0" eb="2">
      <t>セイネン</t>
    </rPh>
    <rPh sb="2" eb="4">
      <t>ガッピ</t>
    </rPh>
    <phoneticPr fontId="10"/>
  </si>
  <si>
    <t>年齢</t>
    <rPh sb="0" eb="2">
      <t>ネンレイ</t>
    </rPh>
    <phoneticPr fontId="10"/>
  </si>
  <si>
    <t>給与収入</t>
    <rPh sb="0" eb="2">
      <t>キュウヨ</t>
    </rPh>
    <rPh sb="2" eb="4">
      <t>シュウニュウ</t>
    </rPh>
    <phoneticPr fontId="10"/>
  </si>
  <si>
    <t>給与所得額</t>
    <rPh sb="0" eb="2">
      <t>キュウヨ</t>
    </rPh>
    <rPh sb="2" eb="4">
      <t>ショトク</t>
    </rPh>
    <rPh sb="4" eb="5">
      <t>ガク</t>
    </rPh>
    <phoneticPr fontId="10"/>
  </si>
  <si>
    <t>年金収入</t>
    <rPh sb="0" eb="2">
      <t>ネンキン</t>
    </rPh>
    <rPh sb="2" eb="4">
      <t>シュウニュウ</t>
    </rPh>
    <phoneticPr fontId="10"/>
  </si>
  <si>
    <t>年金所得</t>
    <rPh sb="0" eb="2">
      <t>ネンキン</t>
    </rPh>
    <rPh sb="2" eb="4">
      <t>ショトク</t>
    </rPh>
    <phoneticPr fontId="10"/>
  </si>
  <si>
    <t>その他の所得</t>
    <rPh sb="2" eb="3">
      <t>ホカ</t>
    </rPh>
    <rPh sb="4" eb="6">
      <t>ショトク</t>
    </rPh>
    <phoneticPr fontId="10"/>
  </si>
  <si>
    <t>総所得</t>
    <rPh sb="0" eb="3">
      <t>ソウショトク</t>
    </rPh>
    <phoneticPr fontId="10"/>
  </si>
  <si>
    <t>①</t>
    <phoneticPr fontId="10"/>
  </si>
  <si>
    <t>②</t>
    <phoneticPr fontId="10"/>
  </si>
  <si>
    <t>③</t>
    <phoneticPr fontId="10"/>
  </si>
  <si>
    <t>④</t>
    <phoneticPr fontId="10"/>
  </si>
  <si>
    <t>⑤</t>
    <phoneticPr fontId="10"/>
  </si>
  <si>
    <t>⑥</t>
    <phoneticPr fontId="10"/>
  </si>
  <si>
    <t>軽減判定</t>
    <rPh sb="0" eb="2">
      <t>ケイゲン</t>
    </rPh>
    <rPh sb="2" eb="4">
      <t>ハンテイ</t>
    </rPh>
    <phoneticPr fontId="17"/>
  </si>
  <si>
    <t>軽減判定所得</t>
    <rPh sb="0" eb="2">
      <t>ケイゲン</t>
    </rPh>
    <rPh sb="2" eb="4">
      <t>ハンテイ</t>
    </rPh>
    <rPh sb="4" eb="6">
      <t>ショトク</t>
    </rPh>
    <phoneticPr fontId="17"/>
  </si>
  <si>
    <t>7割軽減基準</t>
    <rPh sb="1" eb="2">
      <t>ワリ</t>
    </rPh>
    <rPh sb="2" eb="4">
      <t>ケイゲン</t>
    </rPh>
    <rPh sb="4" eb="6">
      <t>キジュン</t>
    </rPh>
    <phoneticPr fontId="17"/>
  </si>
  <si>
    <t>5割軽減基準</t>
    <rPh sb="1" eb="2">
      <t>ワリ</t>
    </rPh>
    <rPh sb="2" eb="4">
      <t>ケイゲン</t>
    </rPh>
    <rPh sb="4" eb="6">
      <t>キジュン</t>
    </rPh>
    <phoneticPr fontId="17"/>
  </si>
  <si>
    <t>2割軽減基準</t>
    <rPh sb="1" eb="2">
      <t>ワリ</t>
    </rPh>
    <rPh sb="2" eb="4">
      <t>ケイゲン</t>
    </rPh>
    <rPh sb="4" eb="6">
      <t>キジュン</t>
    </rPh>
    <phoneticPr fontId="17"/>
  </si>
  <si>
    <t>名前</t>
    <rPh sb="0" eb="2">
      <t>ナマエ</t>
    </rPh>
    <phoneticPr fontId="17"/>
  </si>
  <si>
    <t>資格月数</t>
    <rPh sb="0" eb="2">
      <t>シカク</t>
    </rPh>
    <rPh sb="2" eb="4">
      <t>ツキスウ</t>
    </rPh>
    <phoneticPr fontId="17"/>
  </si>
  <si>
    <t>総所得</t>
    <rPh sb="0" eb="3">
      <t>ソウショトク</t>
    </rPh>
    <phoneticPr fontId="17"/>
  </si>
  <si>
    <t>税率</t>
    <rPh sb="0" eb="2">
      <t>ゼイリツ</t>
    </rPh>
    <phoneticPr fontId="17"/>
  </si>
  <si>
    <t>①所得割額</t>
    <rPh sb="1" eb="3">
      <t>ショトク</t>
    </rPh>
    <rPh sb="3" eb="4">
      <t>ワリ</t>
    </rPh>
    <rPh sb="4" eb="5">
      <t>ガク</t>
    </rPh>
    <phoneticPr fontId="17"/>
  </si>
  <si>
    <t>②均等割額</t>
    <rPh sb="1" eb="4">
      <t>キントウワリ</t>
    </rPh>
    <rPh sb="4" eb="5">
      <t>ガク</t>
    </rPh>
    <phoneticPr fontId="17"/>
  </si>
  <si>
    <t>③均等割
軽減・減免額</t>
    <rPh sb="1" eb="4">
      <t>キントウワリ</t>
    </rPh>
    <rPh sb="5" eb="7">
      <t>ケイゲン</t>
    </rPh>
    <rPh sb="8" eb="10">
      <t>ゲンメン</t>
    </rPh>
    <rPh sb="10" eb="11">
      <t>ガク</t>
    </rPh>
    <phoneticPr fontId="17"/>
  </si>
  <si>
    <t>④小計
①+②-③</t>
    <rPh sb="1" eb="3">
      <t>ショウケイ</t>
    </rPh>
    <phoneticPr fontId="17"/>
  </si>
  <si>
    <t>①</t>
    <phoneticPr fontId="17"/>
  </si>
  <si>
    <t>②</t>
    <phoneticPr fontId="17"/>
  </si>
  <si>
    <t>③</t>
    <phoneticPr fontId="17"/>
  </si>
  <si>
    <t>④</t>
    <phoneticPr fontId="17"/>
  </si>
  <si>
    <t>⑤</t>
    <phoneticPr fontId="17"/>
  </si>
  <si>
    <t>⑥</t>
    <phoneticPr fontId="17"/>
  </si>
  <si>
    <t>⑤世帯合計（④小計の合計）</t>
    <phoneticPr fontId="17"/>
  </si>
  <si>
    <t>-</t>
    <phoneticPr fontId="17"/>
  </si>
  <si>
    <t>⑥限度超過額</t>
    <rPh sb="1" eb="3">
      <t>ゲンド</t>
    </rPh>
    <rPh sb="3" eb="5">
      <t>チョウカ</t>
    </rPh>
    <rPh sb="5" eb="6">
      <t>ガク</t>
    </rPh>
    <phoneticPr fontId="17"/>
  </si>
  <si>
    <t>＝</t>
    <phoneticPr fontId="17"/>
  </si>
  <si>
    <t>医療分</t>
    <rPh sb="0" eb="3">
      <t>イリョウブン</t>
    </rPh>
    <phoneticPr fontId="2"/>
  </si>
  <si>
    <t>介護分</t>
    <rPh sb="0" eb="3">
      <t>カイゴブン</t>
    </rPh>
    <phoneticPr fontId="2"/>
  </si>
  <si>
    <t>所得割</t>
    <rPh sb="0" eb="3">
      <t>ショトクワリ</t>
    </rPh>
    <phoneticPr fontId="2"/>
  </si>
  <si>
    <t>計
(端数処理後）</t>
    <rPh sb="0" eb="1">
      <t>ケイ</t>
    </rPh>
    <rPh sb="3" eb="7">
      <t>ハスウショリ</t>
    </rPh>
    <rPh sb="7" eb="8">
      <t>ゴ</t>
    </rPh>
    <phoneticPr fontId="2"/>
  </si>
  <si>
    <t>世帯の国民健康保険税額</t>
    <rPh sb="0" eb="2">
      <t>セタイ</t>
    </rPh>
    <rPh sb="3" eb="10">
      <t>コクミンケンコウホケンゼイ</t>
    </rPh>
    <rPh sb="10" eb="11">
      <t>ガク</t>
    </rPh>
    <phoneticPr fontId="2"/>
  </si>
  <si>
    <t>被保険者ごとの国民健康保険税額内訳</t>
    <rPh sb="0" eb="4">
      <t>ヒホケンシャ</t>
    </rPh>
    <rPh sb="7" eb="14">
      <t>コクミンケンコウホケンゼイ</t>
    </rPh>
    <rPh sb="14" eb="15">
      <t>ガク</t>
    </rPh>
    <rPh sb="15" eb="17">
      <t>ウチワケ</t>
    </rPh>
    <phoneticPr fontId="2"/>
  </si>
  <si>
    <t>基礎控除額</t>
    <rPh sb="0" eb="2">
      <t>キソ</t>
    </rPh>
    <rPh sb="2" eb="4">
      <t>コウジョ</t>
    </rPh>
    <rPh sb="4" eb="5">
      <t>ガク</t>
    </rPh>
    <phoneticPr fontId="17"/>
  </si>
  <si>
    <t>所得割基礎額</t>
    <rPh sb="0" eb="2">
      <t>ショトク</t>
    </rPh>
    <rPh sb="2" eb="3">
      <t>ワリ</t>
    </rPh>
    <rPh sb="3" eb="5">
      <t>キソ</t>
    </rPh>
    <rPh sb="5" eb="6">
      <t>ガク</t>
    </rPh>
    <phoneticPr fontId="17"/>
  </si>
  <si>
    <t>営業所得、その他の所得</t>
    <rPh sb="0" eb="2">
      <t>エイギョウ</t>
    </rPh>
    <rPh sb="2" eb="4">
      <t>ショトク</t>
    </rPh>
    <rPh sb="7" eb="8">
      <t>ホカ</t>
    </rPh>
    <rPh sb="9" eb="11">
      <t>ショトク</t>
    </rPh>
    <phoneticPr fontId="6"/>
  </si>
  <si>
    <t>国民健康保険税年税額（４月から翌年３月）</t>
    <rPh sb="0" eb="7">
      <t>コクミンケンコウホケンゼイ</t>
    </rPh>
    <rPh sb="7" eb="10">
      <t>ネンゼイガク</t>
    </rPh>
    <rPh sb="12" eb="13">
      <t>ツキ</t>
    </rPh>
    <rPh sb="15" eb="17">
      <t>ヨクネン</t>
    </rPh>
    <rPh sb="18" eb="19">
      <t>ツキ</t>
    </rPh>
    <phoneticPr fontId="2"/>
  </si>
  <si>
    <t>医療分（国民健康保険加入者全員）</t>
    <rPh sb="0" eb="2">
      <t>イリョウ</t>
    </rPh>
    <rPh sb="2" eb="3">
      <t>ブン</t>
    </rPh>
    <rPh sb="4" eb="6">
      <t>コクミン</t>
    </rPh>
    <rPh sb="6" eb="8">
      <t>ケンコウ</t>
    </rPh>
    <rPh sb="8" eb="10">
      <t>ホケン</t>
    </rPh>
    <rPh sb="10" eb="12">
      <t>カニュウ</t>
    </rPh>
    <rPh sb="12" eb="13">
      <t>シャ</t>
    </rPh>
    <rPh sb="13" eb="15">
      <t>ゼンイン</t>
    </rPh>
    <phoneticPr fontId="17"/>
  </si>
  <si>
    <t>医療分</t>
    <rPh sb="0" eb="2">
      <t>イリョウ</t>
    </rPh>
    <rPh sb="2" eb="3">
      <t>ブン</t>
    </rPh>
    <phoneticPr fontId="2"/>
  </si>
  <si>
    <t>介護分
(40～64歳)</t>
    <rPh sb="0" eb="2">
      <t>カイゴ</t>
    </rPh>
    <rPh sb="2" eb="3">
      <t>ブン</t>
    </rPh>
    <rPh sb="10" eb="11">
      <t>サイ</t>
    </rPh>
    <phoneticPr fontId="2"/>
  </si>
  <si>
    <t>介護分（40歳以上65歳未満〔第2号被保険者〕の国民健康保険加入者）</t>
    <rPh sb="0" eb="2">
      <t>カイゴ</t>
    </rPh>
    <rPh sb="2" eb="3">
      <t>ブン</t>
    </rPh>
    <rPh sb="6" eb="7">
      <t>サイ</t>
    </rPh>
    <rPh sb="7" eb="9">
      <t>イジョウ</t>
    </rPh>
    <rPh sb="11" eb="12">
      <t>サイ</t>
    </rPh>
    <rPh sb="12" eb="14">
      <t>ミマン</t>
    </rPh>
    <rPh sb="15" eb="16">
      <t>ダイ</t>
    </rPh>
    <rPh sb="17" eb="18">
      <t>ゴウ</t>
    </rPh>
    <rPh sb="18" eb="22">
      <t>ヒホケンシャ</t>
    </rPh>
    <rPh sb="24" eb="26">
      <t>コクミン</t>
    </rPh>
    <rPh sb="26" eb="28">
      <t>ケンコウ</t>
    </rPh>
    <rPh sb="28" eb="30">
      <t>ホケン</t>
    </rPh>
    <rPh sb="30" eb="32">
      <t>カニュウ</t>
    </rPh>
    <rPh sb="32" eb="33">
      <t>シャ</t>
    </rPh>
    <phoneticPr fontId="17"/>
  </si>
  <si>
    <t>⑦介護分合計（⑤-⑥）</t>
    <rPh sb="1" eb="4">
      <t>カイゴブン</t>
    </rPh>
    <rPh sb="4" eb="6">
      <t>ゴウケイ</t>
    </rPh>
    <phoneticPr fontId="17"/>
  </si>
  <si>
    <t>⑦医療分合計（⑤-⑥）</t>
    <rPh sb="1" eb="3">
      <t>イリョウ</t>
    </rPh>
    <rPh sb="3" eb="5">
      <t>ゴウケイ</t>
    </rPh>
    <phoneticPr fontId="17"/>
  </si>
  <si>
    <t>子ども・子育て分</t>
    <rPh sb="0" eb="1">
      <t>コ</t>
    </rPh>
    <rPh sb="4" eb="6">
      <t>コソダ</t>
    </rPh>
    <rPh sb="7" eb="8">
      <t>ブン</t>
    </rPh>
    <phoneticPr fontId="6"/>
  </si>
  <si>
    <t>子ども・子育て分</t>
    <rPh sb="0" eb="1">
      <t>コ</t>
    </rPh>
    <rPh sb="4" eb="6">
      <t>コソダ</t>
    </rPh>
    <rPh sb="7" eb="8">
      <t>ブン</t>
    </rPh>
    <phoneticPr fontId="10"/>
  </si>
  <si>
    <t>18歳未満</t>
    <rPh sb="2" eb="3">
      <t>サイ</t>
    </rPh>
    <rPh sb="3" eb="5">
      <t>ミマン</t>
    </rPh>
    <phoneticPr fontId="2"/>
  </si>
  <si>
    <t>18歳以上</t>
    <rPh sb="2" eb="3">
      <t>サイ</t>
    </rPh>
    <rPh sb="3" eb="5">
      <t>イジョウ</t>
    </rPh>
    <phoneticPr fontId="2"/>
  </si>
  <si>
    <t>○筑西市の国民健康保険に加入した場合の令和８年度の国民健康保険税額が試算できます。</t>
    <phoneticPr fontId="2"/>
  </si>
  <si>
    <t>子ども分</t>
    <rPh sb="0" eb="1">
      <t>コ</t>
    </rPh>
    <rPh sb="3" eb="4">
      <t>ブン</t>
    </rPh>
    <phoneticPr fontId="2"/>
  </si>
  <si>
    <t>※子ども分の均等割には、18歳以上均等割100円が含まれています。</t>
    <rPh sb="1" eb="2">
      <t>コ</t>
    </rPh>
    <rPh sb="4" eb="5">
      <t>ブン</t>
    </rPh>
    <rPh sb="6" eb="9">
      <t>キントウワリ</t>
    </rPh>
    <rPh sb="14" eb="17">
      <t>サイイジョウ</t>
    </rPh>
    <rPh sb="17" eb="20">
      <t>キントウワリ</t>
    </rPh>
    <rPh sb="23" eb="24">
      <t>エン</t>
    </rPh>
    <rPh sb="25" eb="26">
      <t>フク</t>
    </rPh>
    <phoneticPr fontId="2"/>
  </si>
  <si>
    <t>子ども分（国民健康保険加入者全員）</t>
    <rPh sb="0" eb="1">
      <t>コ</t>
    </rPh>
    <rPh sb="3" eb="4">
      <t>ブン</t>
    </rPh>
    <rPh sb="5" eb="7">
      <t>コクミン</t>
    </rPh>
    <rPh sb="7" eb="9">
      <t>ケンコウ</t>
    </rPh>
    <rPh sb="9" eb="11">
      <t>ホケン</t>
    </rPh>
    <rPh sb="11" eb="13">
      <t>カニュウ</t>
    </rPh>
    <rPh sb="13" eb="14">
      <t>シャ</t>
    </rPh>
    <rPh sb="14" eb="16">
      <t>ゼンイン</t>
    </rPh>
    <phoneticPr fontId="17"/>
  </si>
  <si>
    <t>⑦子ども分合計（⑤-⑥）</t>
    <rPh sb="1" eb="2">
      <t>コ</t>
    </rPh>
    <rPh sb="4" eb="5">
      <t>ブン</t>
    </rPh>
    <rPh sb="5" eb="7">
      <t>ゴウケイ</t>
    </rPh>
    <phoneticPr fontId="17"/>
  </si>
  <si>
    <t>○令和８年度税率</t>
    <rPh sb="1" eb="3">
      <t>レイワ</t>
    </rPh>
    <rPh sb="4" eb="6">
      <t>ネンド</t>
    </rPh>
    <rPh sb="6" eb="8">
      <t>ゼイリツ</t>
    </rPh>
    <phoneticPr fontId="2"/>
  </si>
  <si>
    <t>○令和８年度軽減判定</t>
    <rPh sb="1" eb="3">
      <t>レイワ</t>
    </rPh>
    <rPh sb="4" eb="6">
      <t>ネンド</t>
    </rPh>
    <rPh sb="6" eb="8">
      <t>ケイゲン</t>
    </rPh>
    <rPh sb="8" eb="10">
      <t>ハンテイ</t>
    </rPh>
    <phoneticPr fontId="2"/>
  </si>
  <si>
    <t>○国民健康保険税の納税義務者は世帯主になります。世帯主が国民健康保険に加入していなくても、世帯の中で国民健康保険に加入している方がいれば、世帯主に納入通知書が届きます。</t>
    <rPh sb="73" eb="75">
      <t>ノウニュウ</t>
    </rPh>
    <phoneticPr fontId="2"/>
  </si>
  <si>
    <r>
      <t xml:space="preserve">均等割
</t>
    </r>
    <r>
      <rPr>
        <b/>
        <sz val="8"/>
        <color theme="1"/>
        <rFont val="ＭＳ Ｐ明朝"/>
        <family val="1"/>
        <charset val="128"/>
      </rPr>
      <t>（18歳以上均等割含む）</t>
    </r>
    <rPh sb="0" eb="3">
      <t>キントウワリ</t>
    </rPh>
    <rPh sb="7" eb="8">
      <t>サイ</t>
    </rPh>
    <rPh sb="8" eb="13">
      <t>イジョウキントウワリ</t>
    </rPh>
    <rPh sb="13" eb="14">
      <t>フク</t>
    </rPh>
    <phoneticPr fontId="2"/>
  </si>
  <si>
    <t>【参考】国民健康保険税（１か月あたり）</t>
    <rPh sb="1" eb="3">
      <t>サンコウ</t>
    </rPh>
    <rPh sb="14" eb="15">
      <t>ツキ</t>
    </rPh>
    <phoneticPr fontId="2"/>
  </si>
  <si>
    <t>※国民健康保険税の納期は、年８回（７月から翌年２月）となっております。</t>
    <rPh sb="9" eb="11">
      <t>ノウキ</t>
    </rPh>
    <phoneticPr fontId="2"/>
  </si>
  <si>
    <t>支援金分</t>
    <rPh sb="0" eb="2">
      <t>シエン</t>
    </rPh>
    <rPh sb="2" eb="3">
      <t>キン</t>
    </rPh>
    <rPh sb="3" eb="4">
      <t>ブン</t>
    </rPh>
    <phoneticPr fontId="2"/>
  </si>
  <si>
    <t>支援金分（国民健康保険加入者全員）</t>
    <rPh sb="0" eb="2">
      <t>シエン</t>
    </rPh>
    <rPh sb="2" eb="3">
      <t>キン</t>
    </rPh>
    <rPh sb="3" eb="4">
      <t>ブン</t>
    </rPh>
    <rPh sb="5" eb="7">
      <t>コクミン</t>
    </rPh>
    <rPh sb="7" eb="9">
      <t>ケンコウ</t>
    </rPh>
    <rPh sb="9" eb="11">
      <t>ホケン</t>
    </rPh>
    <rPh sb="11" eb="13">
      <t>カニュウ</t>
    </rPh>
    <rPh sb="13" eb="14">
      <t>シャ</t>
    </rPh>
    <rPh sb="14" eb="16">
      <t>ゼンイン</t>
    </rPh>
    <phoneticPr fontId="17"/>
  </si>
  <si>
    <t>※１８歳未満被保険者の均等割額は全額軽減となります。軽減額は、実際の軽減額と異なります。</t>
    <rPh sb="3" eb="10">
      <t>サイミマンヒホケンシャ</t>
    </rPh>
    <rPh sb="11" eb="14">
      <t>キントウワリ</t>
    </rPh>
    <rPh sb="14" eb="15">
      <t>ガク</t>
    </rPh>
    <rPh sb="16" eb="18">
      <t>ゼンガク</t>
    </rPh>
    <rPh sb="18" eb="20">
      <t>ケイゲン</t>
    </rPh>
    <rPh sb="26" eb="28">
      <t>ケイゲン</t>
    </rPh>
    <rPh sb="28" eb="29">
      <t>ガク</t>
    </rPh>
    <rPh sb="31" eb="33">
      <t>ジッサイ</t>
    </rPh>
    <rPh sb="34" eb="36">
      <t>ケイゲン</t>
    </rPh>
    <rPh sb="36" eb="37">
      <t>ガク</t>
    </rPh>
    <rPh sb="38" eb="39">
      <t>コト</t>
    </rPh>
    <phoneticPr fontId="2"/>
  </si>
  <si>
    <t>⑦支援金分合計（⑤-⑥）</t>
    <rPh sb="1" eb="3">
      <t>シエン</t>
    </rPh>
    <rPh sb="3" eb="4">
      <t>キン</t>
    </rPh>
    <rPh sb="4" eb="5">
      <t>ブン</t>
    </rPh>
    <rPh sb="5" eb="7">
      <t>ゴウケイ</t>
    </rPh>
    <phoneticPr fontId="17"/>
  </si>
  <si>
    <t>期</t>
    <rPh sb="0" eb="1">
      <t>キ</t>
    </rPh>
    <phoneticPr fontId="2"/>
  </si>
  <si>
    <t>円</t>
    <rPh sb="0" eb="1">
      <t>エン</t>
    </rPh>
    <phoneticPr fontId="2"/>
  </si>
  <si>
    <t>1期あたり目安</t>
    <rPh sb="1" eb="2">
      <t>キ</t>
    </rPh>
    <rPh sb="5" eb="7">
      <t>メヤス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</si>
</sst>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0&quot;円&quot;"/>
    <numFmt numFmtId="178" formatCode="#,##0&quot;円 &quot;"/>
    <numFmt numFmtId="179" formatCode="#,##0&quot;円+&quot;"/>
    <numFmt numFmtId="180" formatCode="#,##0&quot;円×&quot;"/>
    <numFmt numFmtId="181" formatCode="[$-411]ge\.m\.d;@"/>
    <numFmt numFmtId="182" formatCode="#,##0&quot;才&quot;"/>
    <numFmt numFmtId="183" formatCode="#,##0&quot;割&quot;"/>
    <numFmt numFmtId="184" formatCode="#,##0&quot;歳以下&quot;"/>
    <numFmt numFmtId="185" formatCode="#,##0&quot;歳以上&quot;"/>
    <numFmt numFmtId="186" formatCode="#,##0&quot;歳&quot;"/>
    <numFmt numFmtId="187" formatCode="#,##0&quot;割軽減&quot;"/>
    <numFmt numFmtId="188" formatCode="#,##0&quot;か月&quot;"/>
    <numFmt numFmtId="189" formatCode="#,##0;[Red]\-#,##0&quot;円&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6"/>
      <name val="ＭＳ Ｐゴシック"/>
      <family val="3"/>
      <charset val="128"/>
    </font>
    <font>
      <sz val="9"/>
      <color indexed="10"/>
      <name val="ＭＳ Ｐ明朝"/>
      <family val="1"/>
      <charset val="128"/>
    </font>
    <font>
      <b/>
      <sz val="9"/>
      <color indexed="10"/>
      <name val="ＭＳ Ｐ明朝"/>
      <family val="1"/>
      <charset val="128"/>
    </font>
    <font>
      <sz val="11"/>
      <color indexed="8"/>
      <name val="ＭＳ Ｐゴシック"/>
      <family val="3"/>
      <charset val="128"/>
    </font>
    <font>
      <sz val="6"/>
      <name val="ＭＳ Ｐゴシック"/>
      <family val="3"/>
      <charset val="128"/>
    </font>
    <font>
      <sz val="11"/>
      <color theme="1"/>
      <name val="ＭＳ Ｐゴシック"/>
      <family val="3"/>
      <charset val="128"/>
      <scheme val="minor"/>
    </font>
    <font>
      <b/>
      <sz val="12"/>
      <color theme="1"/>
      <name val="ＭＳ Ｐ明朝"/>
      <family val="1"/>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6"/>
      <name val="ＭＳ Ｐゴシック"/>
      <family val="2"/>
      <charset val="128"/>
      <scheme val="minor"/>
    </font>
    <font>
      <b/>
      <sz val="11"/>
      <color theme="1"/>
      <name val="ＭＳ Ｐ明朝"/>
      <family val="1"/>
      <charset val="128"/>
    </font>
    <font>
      <b/>
      <sz val="11"/>
      <name val="ＭＳ Ｐゴシック"/>
      <family val="3"/>
      <charset val="128"/>
    </font>
    <font>
      <b/>
      <sz val="12"/>
      <name val="ＭＳ Ｐ明朝"/>
      <family val="1"/>
      <charset val="128"/>
    </font>
    <font>
      <b/>
      <sz val="14"/>
      <name val="ＭＳ Ｐ明朝"/>
      <family val="1"/>
      <charset val="128"/>
    </font>
    <font>
      <b/>
      <sz val="12"/>
      <name val="ＭＳ Ｐゴシック"/>
      <family val="3"/>
      <charset val="128"/>
    </font>
    <font>
      <sz val="10"/>
      <name val="ＭＳ Ｐゴシック"/>
      <family val="3"/>
      <charset val="128"/>
    </font>
    <font>
      <b/>
      <sz val="10"/>
      <color theme="1"/>
      <name val="ＭＳ Ｐ明朝"/>
      <family val="1"/>
      <charset val="128"/>
    </font>
    <font>
      <b/>
      <sz val="12"/>
      <color theme="1"/>
      <name val="ＭＳ Ｐゴシック"/>
      <family val="3"/>
      <charset val="128"/>
    </font>
    <font>
      <b/>
      <sz val="11"/>
      <name val="ＭＳ Ｐ明朝"/>
      <family val="1"/>
      <charset val="128"/>
    </font>
    <font>
      <b/>
      <sz val="8"/>
      <color theme="1"/>
      <name val="ＭＳ Ｐ明朝"/>
      <family val="1"/>
      <charset val="128"/>
    </font>
    <font>
      <sz val="8"/>
      <color theme="1"/>
      <name val="ＭＳ Ｐ明朝"/>
      <family val="1"/>
      <charset val="128"/>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right style="medium">
        <color indexed="64"/>
      </right>
      <top style="thick">
        <color indexed="64"/>
      </top>
      <bottom style="medium">
        <color indexed="64"/>
      </bottom>
      <diagonal/>
    </border>
    <border>
      <left/>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hair">
        <color auto="1"/>
      </bottom>
      <diagonal/>
    </border>
    <border>
      <left/>
      <right style="medium">
        <color auto="1"/>
      </right>
      <top/>
      <bottom style="hair">
        <color auto="1"/>
      </bottom>
      <diagonal/>
    </border>
    <border>
      <left style="medium">
        <color auto="1"/>
      </left>
      <right/>
      <top/>
      <bottom style="hair">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s>
  <cellStyleXfs count="6">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324">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14" fontId="0" fillId="0" borderId="0" xfId="0" applyNumberFormat="1">
      <alignment vertical="center"/>
    </xf>
    <xf numFmtId="0" fontId="11" fillId="0" borderId="0" xfId="0" applyFont="1">
      <alignment vertical="center"/>
    </xf>
    <xf numFmtId="38" fontId="11" fillId="0" borderId="0" xfId="3" applyFont="1">
      <alignment vertical="center"/>
    </xf>
    <xf numFmtId="0" fontId="13" fillId="0" borderId="0" xfId="0" applyFont="1">
      <alignment vertical="center"/>
    </xf>
    <xf numFmtId="0" fontId="4" fillId="0" borderId="0" xfId="0" applyFont="1">
      <alignment vertical="center"/>
    </xf>
    <xf numFmtId="0" fontId="13" fillId="0" borderId="1" xfId="0" applyFont="1" applyBorder="1" applyAlignment="1">
      <alignment horizontal="center" vertical="center"/>
    </xf>
    <xf numFmtId="0" fontId="0" fillId="0" borderId="0" xfId="0" applyAlignment="1">
      <alignment vertical="center" wrapText="1"/>
    </xf>
    <xf numFmtId="14" fontId="13" fillId="0" borderId="0" xfId="0" applyNumberFormat="1" applyFont="1" applyAlignment="1">
      <alignment vertical="center" shrinkToFit="1"/>
    </xf>
    <xf numFmtId="38" fontId="0" fillId="0" borderId="1" xfId="3" applyFont="1" applyBorder="1">
      <alignment vertical="center"/>
    </xf>
    <xf numFmtId="38" fontId="0" fillId="0" borderId="0" xfId="3" applyFont="1">
      <alignment vertical="center"/>
    </xf>
    <xf numFmtId="0" fontId="0" fillId="0" borderId="0" xfId="0" applyAlignment="1">
      <alignment horizontal="center" vertical="center"/>
    </xf>
    <xf numFmtId="38" fontId="0" fillId="0" borderId="3" xfId="3" applyFont="1" applyBorder="1" applyAlignment="1">
      <alignment horizontal="right" vertical="center"/>
    </xf>
    <xf numFmtId="9" fontId="0" fillId="0" borderId="0" xfId="1" applyFont="1">
      <alignment vertical="center"/>
    </xf>
    <xf numFmtId="9" fontId="0" fillId="0" borderId="1" xfId="1" applyFont="1" applyBorder="1">
      <alignment vertical="center"/>
    </xf>
    <xf numFmtId="38" fontId="1" fillId="2" borderId="0" xfId="3" applyFont="1" applyFill="1" applyAlignment="1">
      <alignment vertical="center"/>
    </xf>
    <xf numFmtId="38" fontId="1" fillId="2" borderId="4" xfId="3" applyFont="1" applyFill="1" applyBorder="1" applyAlignment="1">
      <alignment vertical="center"/>
    </xf>
    <xf numFmtId="184" fontId="0" fillId="2" borderId="1" xfId="0" applyNumberFormat="1" applyFill="1" applyBorder="1">
      <alignment vertical="center"/>
    </xf>
    <xf numFmtId="185" fontId="0" fillId="2" borderId="1" xfId="0" applyNumberFormat="1" applyFill="1" applyBorder="1">
      <alignment vertical="center"/>
    </xf>
    <xf numFmtId="14" fontId="0" fillId="0" borderId="1" xfId="0" applyNumberFormat="1" applyBorder="1">
      <alignment vertical="center"/>
    </xf>
    <xf numFmtId="0" fontId="13" fillId="3" borderId="0" xfId="0" applyFont="1" applyFill="1">
      <alignment vertical="center"/>
    </xf>
    <xf numFmtId="38" fontId="13" fillId="3" borderId="0" xfId="3" applyFont="1" applyFill="1">
      <alignment vertical="center"/>
    </xf>
    <xf numFmtId="0" fontId="13" fillId="3" borderId="0" xfId="0" applyFont="1" applyFill="1" applyAlignment="1">
      <alignment horizontal="center" vertical="center"/>
    </xf>
    <xf numFmtId="183" fontId="13" fillId="3" borderId="0" xfId="0" applyNumberFormat="1" applyFont="1" applyFill="1" applyAlignment="1">
      <alignment horizontal="center" vertical="center"/>
    </xf>
    <xf numFmtId="14" fontId="13" fillId="3" borderId="0" xfId="0" applyNumberFormat="1" applyFont="1" applyFill="1" applyAlignment="1">
      <alignment horizontal="center" vertical="center"/>
    </xf>
    <xf numFmtId="0" fontId="13" fillId="3" borderId="1" xfId="0" applyFont="1" applyFill="1" applyBorder="1" applyAlignment="1">
      <alignment horizontal="center" vertical="center"/>
    </xf>
    <xf numFmtId="182" fontId="13" fillId="3" borderId="0" xfId="0" applyNumberFormat="1" applyFont="1" applyFill="1">
      <alignment vertical="center"/>
    </xf>
    <xf numFmtId="0" fontId="13" fillId="3" borderId="1" xfId="0" applyFont="1" applyFill="1" applyBorder="1" applyAlignment="1">
      <alignment horizontal="center" vertical="center" shrinkToFit="1"/>
    </xf>
    <xf numFmtId="0" fontId="13" fillId="3" borderId="5" xfId="0" applyFont="1" applyFill="1" applyBorder="1" applyAlignment="1">
      <alignment horizontal="center" vertical="center"/>
    </xf>
    <xf numFmtId="0" fontId="13" fillId="3" borderId="0" xfId="0" applyFont="1" applyFill="1" applyAlignment="1">
      <alignment vertical="center" wrapText="1"/>
    </xf>
    <xf numFmtId="0" fontId="14" fillId="3" borderId="0" xfId="0" applyFont="1" applyFill="1" applyAlignment="1">
      <alignment vertical="center" wrapText="1"/>
    </xf>
    <xf numFmtId="0" fontId="15" fillId="3" borderId="0" xfId="0" applyFont="1" applyFill="1" applyAlignment="1">
      <alignment horizontal="center" vertical="center" wrapText="1"/>
    </xf>
    <xf numFmtId="38" fontId="13" fillId="3" borderId="1" xfId="3" applyFont="1" applyFill="1" applyBorder="1" applyAlignment="1">
      <alignment horizontal="right" vertical="center"/>
    </xf>
    <xf numFmtId="38" fontId="13" fillId="3" borderId="5" xfId="3" applyFont="1" applyFill="1" applyBorder="1" applyAlignment="1">
      <alignment horizontal="right" vertical="center"/>
    </xf>
    <xf numFmtId="38" fontId="13" fillId="3" borderId="0" xfId="0" applyNumberFormat="1" applyFont="1" applyFill="1">
      <alignment vertical="center"/>
    </xf>
    <xf numFmtId="38" fontId="13" fillId="3" borderId="0" xfId="3" applyFont="1" applyFill="1" applyBorder="1" applyAlignment="1">
      <alignment horizontal="right" vertical="center"/>
    </xf>
    <xf numFmtId="38" fontId="13" fillId="3" borderId="6" xfId="3" applyFont="1" applyFill="1" applyBorder="1" applyAlignment="1">
      <alignment horizontal="right" vertical="center"/>
    </xf>
    <xf numFmtId="38" fontId="13" fillId="3" borderId="2" xfId="3" applyFont="1" applyFill="1" applyBorder="1" applyAlignment="1">
      <alignment horizontal="right" vertical="center"/>
    </xf>
    <xf numFmtId="38" fontId="13" fillId="3" borderId="6" xfId="3" applyFont="1" applyFill="1" applyBorder="1" applyAlignment="1">
      <alignment horizontal="center" vertical="center"/>
    </xf>
    <xf numFmtId="38" fontId="13" fillId="3" borderId="4" xfId="3" applyFont="1" applyFill="1" applyBorder="1" applyAlignment="1">
      <alignment horizontal="center" vertical="center"/>
    </xf>
    <xf numFmtId="38" fontId="13" fillId="3" borderId="2" xfId="3" applyFont="1" applyFill="1" applyBorder="1" applyAlignment="1">
      <alignment horizontal="center" vertical="center"/>
    </xf>
    <xf numFmtId="14" fontId="13" fillId="3" borderId="0" xfId="0" applyNumberFormat="1" applyFont="1" applyFill="1">
      <alignment vertical="center"/>
    </xf>
    <xf numFmtId="0" fontId="12" fillId="0" borderId="0" xfId="0" applyFont="1" applyAlignment="1">
      <alignment horizontal="center" vertical="center"/>
    </xf>
    <xf numFmtId="0" fontId="12" fillId="0" borderId="0" xfId="0" applyFont="1">
      <alignment vertical="center"/>
    </xf>
    <xf numFmtId="188" fontId="13" fillId="0" borderId="0" xfId="0" applyNumberFormat="1" applyFont="1">
      <alignment vertical="center"/>
    </xf>
    <xf numFmtId="0" fontId="13" fillId="0" borderId="0" xfId="0" applyFont="1" applyAlignment="1">
      <alignment horizontal="center" vertical="center"/>
    </xf>
    <xf numFmtId="0" fontId="18" fillId="0" borderId="0" xfId="0" applyFont="1" applyAlignment="1">
      <alignment horizontal="center" vertical="center"/>
    </xf>
    <xf numFmtId="0" fontId="14" fillId="0" borderId="35" xfId="0" applyFont="1" applyBorder="1" applyAlignment="1">
      <alignment horizontal="center" vertical="center"/>
    </xf>
    <xf numFmtId="0" fontId="14" fillId="0" borderId="27" xfId="0" applyFont="1" applyBorder="1" applyAlignment="1">
      <alignment horizontal="left" vertical="center"/>
    </xf>
    <xf numFmtId="0" fontId="14" fillId="0" borderId="27" xfId="0" applyFont="1" applyBorder="1" applyAlignment="1">
      <alignment horizontal="center" vertical="center" shrinkToFit="1"/>
    </xf>
    <xf numFmtId="188" fontId="14" fillId="0" borderId="27" xfId="1" applyNumberFormat="1" applyFont="1" applyBorder="1" applyAlignment="1">
      <alignment horizontal="center" vertical="center"/>
    </xf>
    <xf numFmtId="38" fontId="14" fillId="0" borderId="27" xfId="3" applyFont="1" applyBorder="1" applyAlignment="1">
      <alignment horizontal="right" vertical="center"/>
    </xf>
    <xf numFmtId="10" fontId="14" fillId="0" borderId="27" xfId="1" applyNumberFormat="1" applyFont="1" applyBorder="1" applyAlignment="1">
      <alignment horizontal="center" vertical="center"/>
    </xf>
    <xf numFmtId="38" fontId="14" fillId="0" borderId="27" xfId="3" applyFont="1" applyBorder="1" applyAlignment="1">
      <alignment horizontal="right" vertical="center" indent="1"/>
    </xf>
    <xf numFmtId="38" fontId="14" fillId="0" borderId="36" xfId="3" applyFont="1" applyBorder="1" applyAlignment="1">
      <alignment horizontal="right" vertical="center" indent="1"/>
    </xf>
    <xf numFmtId="0" fontId="13" fillId="0" borderId="35" xfId="0" applyFont="1" applyBorder="1" applyAlignment="1">
      <alignment horizontal="center" vertical="center"/>
    </xf>
    <xf numFmtId="0" fontId="13" fillId="0" borderId="27" xfId="0" applyFont="1" applyBorder="1" applyAlignment="1">
      <alignment horizontal="left" vertical="center"/>
    </xf>
    <xf numFmtId="0" fontId="13" fillId="0" borderId="27" xfId="0" applyFont="1" applyBorder="1" applyAlignment="1">
      <alignment horizontal="center" vertical="center" shrinkToFit="1"/>
    </xf>
    <xf numFmtId="188" fontId="13" fillId="0" borderId="27" xfId="1" applyNumberFormat="1" applyFont="1" applyBorder="1" applyAlignment="1">
      <alignment horizontal="center" vertical="center"/>
    </xf>
    <xf numFmtId="38" fontId="13" fillId="0" borderId="27" xfId="3" applyFont="1" applyBorder="1" applyAlignment="1">
      <alignment horizontal="right" vertical="center"/>
    </xf>
    <xf numFmtId="10" fontId="13" fillId="0" borderId="27" xfId="1" applyNumberFormat="1" applyFont="1" applyBorder="1" applyAlignment="1">
      <alignment horizontal="center" vertical="center"/>
    </xf>
    <xf numFmtId="38" fontId="13" fillId="0" borderId="27" xfId="3" applyFont="1" applyBorder="1" applyAlignment="1">
      <alignment horizontal="right" vertical="center" indent="1"/>
    </xf>
    <xf numFmtId="38" fontId="13" fillId="0" borderId="36" xfId="3" applyFont="1" applyBorder="1" applyAlignment="1">
      <alignment horizontal="right" vertical="center" indent="1"/>
    </xf>
    <xf numFmtId="0" fontId="0" fillId="0" borderId="33" xfId="0" applyBorder="1" applyAlignment="1">
      <alignment vertical="center" shrinkToFit="1"/>
    </xf>
    <xf numFmtId="0" fontId="0" fillId="0" borderId="33" xfId="0" applyBorder="1">
      <alignment vertical="center"/>
    </xf>
    <xf numFmtId="0" fontId="19" fillId="0" borderId="33" xfId="0" applyFont="1" applyBorder="1">
      <alignment vertical="center"/>
    </xf>
    <xf numFmtId="0" fontId="13" fillId="0" borderId="0" xfId="0" applyFont="1" applyAlignment="1">
      <alignment horizontal="left" vertical="center"/>
    </xf>
    <xf numFmtId="188" fontId="13" fillId="0" borderId="0" xfId="1" applyNumberFormat="1" applyFont="1" applyBorder="1" applyAlignment="1">
      <alignment horizontal="center" vertical="center"/>
    </xf>
    <xf numFmtId="177" fontId="13" fillId="0" borderId="0" xfId="3" applyNumberFormat="1" applyFont="1" applyBorder="1" applyAlignment="1">
      <alignment horizontal="right" vertical="center"/>
    </xf>
    <xf numFmtId="189" fontId="13" fillId="0" borderId="0" xfId="3" applyNumberFormat="1" applyFont="1" applyBorder="1" applyAlignment="1">
      <alignment horizontal="center" vertical="center"/>
    </xf>
    <xf numFmtId="10" fontId="13" fillId="0" borderId="0" xfId="1" applyNumberFormat="1" applyFont="1" applyBorder="1" applyAlignment="1">
      <alignment horizontal="center" vertical="center"/>
    </xf>
    <xf numFmtId="177" fontId="13" fillId="0" borderId="0" xfId="3" applyNumberFormat="1" applyFont="1" applyBorder="1" applyAlignment="1">
      <alignment horizontal="center" vertical="center"/>
    </xf>
    <xf numFmtId="38" fontId="13" fillId="0" borderId="0" xfId="3" applyFont="1" applyBorder="1" applyAlignment="1">
      <alignment horizontal="center" vertical="center"/>
    </xf>
    <xf numFmtId="38" fontId="18" fillId="0" borderId="0" xfId="3" applyFont="1" applyBorder="1" applyAlignment="1">
      <alignment horizontal="center" vertical="center"/>
    </xf>
    <xf numFmtId="177" fontId="18" fillId="0" borderId="0" xfId="3"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188" fontId="14" fillId="0" borderId="0" xfId="1" applyNumberFormat="1" applyFont="1" applyBorder="1" applyAlignment="1">
      <alignment horizontal="center" vertical="center"/>
    </xf>
    <xf numFmtId="38" fontId="14" fillId="0" borderId="0" xfId="3" applyFont="1" applyBorder="1" applyAlignment="1">
      <alignment horizontal="right" vertical="center"/>
    </xf>
    <xf numFmtId="10" fontId="14" fillId="0" borderId="0" xfId="1" applyNumberFormat="1" applyFont="1" applyBorder="1" applyAlignment="1">
      <alignment horizontal="center" vertical="center"/>
    </xf>
    <xf numFmtId="178" fontId="13" fillId="0" borderId="0" xfId="3" applyNumberFormat="1" applyFont="1" applyBorder="1" applyAlignment="1">
      <alignment horizontal="right" vertical="center"/>
    </xf>
    <xf numFmtId="38" fontId="13" fillId="0" borderId="0" xfId="3" applyFont="1" applyBorder="1" applyAlignment="1">
      <alignment horizontal="right" vertical="center"/>
    </xf>
    <xf numFmtId="0" fontId="23" fillId="0" borderId="0" xfId="0" applyFont="1">
      <alignment vertical="center"/>
    </xf>
    <xf numFmtId="0" fontId="14" fillId="0" borderId="33" xfId="0" applyFont="1" applyBorder="1" applyAlignment="1">
      <alignment horizontal="center" vertical="center"/>
    </xf>
    <xf numFmtId="177" fontId="14" fillId="0" borderId="0" xfId="3" applyNumberFormat="1" applyFont="1" applyBorder="1" applyAlignment="1">
      <alignment horizontal="right" vertical="center"/>
    </xf>
    <xf numFmtId="189" fontId="14" fillId="0" borderId="0" xfId="3" applyNumberFormat="1" applyFont="1" applyBorder="1" applyAlignment="1">
      <alignment horizontal="center" vertical="center"/>
    </xf>
    <xf numFmtId="177" fontId="14" fillId="0" borderId="0" xfId="3" applyNumberFormat="1" applyFont="1" applyBorder="1" applyAlignment="1">
      <alignment horizontal="center" vertical="center"/>
    </xf>
    <xf numFmtId="38" fontId="14" fillId="0" borderId="0" xfId="3" applyFont="1" applyBorder="1" applyAlignment="1">
      <alignment horizontal="center" vertical="center"/>
    </xf>
    <xf numFmtId="38" fontId="24" fillId="0" borderId="0" xfId="3" applyFont="1" applyBorder="1" applyAlignment="1">
      <alignment horizontal="center" vertical="center"/>
    </xf>
    <xf numFmtId="177" fontId="24" fillId="0" borderId="0" xfId="3" applyNumberFormat="1" applyFont="1" applyBorder="1" applyAlignment="1">
      <alignment horizontal="center" vertical="center"/>
    </xf>
    <xf numFmtId="0" fontId="15" fillId="0" borderId="30" xfId="0" applyFont="1" applyBorder="1" applyAlignment="1">
      <alignment horizontal="center" vertical="center"/>
    </xf>
    <xf numFmtId="177" fontId="14" fillId="0" borderId="0" xfId="3" applyNumberFormat="1" applyFont="1" applyBorder="1" applyAlignment="1" applyProtection="1">
      <alignment horizontal="center" vertical="center" shrinkToFit="1"/>
      <protection hidden="1"/>
    </xf>
    <xf numFmtId="38" fontId="14" fillId="0" borderId="0" xfId="3" applyFont="1" applyBorder="1" applyAlignment="1" applyProtection="1">
      <alignment horizontal="center" vertical="center" shrinkToFit="1"/>
      <protection hidden="1"/>
    </xf>
    <xf numFmtId="0" fontId="14" fillId="0" borderId="27" xfId="0" applyFont="1" applyBorder="1" applyAlignment="1" applyProtection="1">
      <alignment horizontal="left" vertical="center"/>
      <protection hidden="1"/>
    </xf>
    <xf numFmtId="0" fontId="14" fillId="0" borderId="27" xfId="0" applyFont="1" applyBorder="1" applyAlignment="1" applyProtection="1">
      <alignment horizontal="center" vertical="center" shrinkToFit="1"/>
      <protection hidden="1"/>
    </xf>
    <xf numFmtId="188" fontId="14" fillId="0" borderId="27" xfId="1" applyNumberFormat="1" applyFont="1" applyBorder="1" applyAlignment="1" applyProtection="1">
      <alignment horizontal="center" vertical="center"/>
      <protection hidden="1"/>
    </xf>
    <xf numFmtId="38" fontId="14" fillId="0" borderId="27" xfId="3" applyFont="1" applyBorder="1" applyAlignment="1" applyProtection="1">
      <alignment horizontal="right" vertical="center"/>
      <protection hidden="1"/>
    </xf>
    <xf numFmtId="10" fontId="14" fillId="0" borderId="27" xfId="1" applyNumberFormat="1" applyFont="1" applyBorder="1" applyAlignment="1" applyProtection="1">
      <alignment horizontal="center" vertical="center"/>
      <protection hidden="1"/>
    </xf>
    <xf numFmtId="38" fontId="14" fillId="0" borderId="27" xfId="3" applyFont="1" applyBorder="1" applyAlignment="1" applyProtection="1">
      <alignment horizontal="right" vertical="center" indent="1"/>
      <protection hidden="1"/>
    </xf>
    <xf numFmtId="38" fontId="14" fillId="0" borderId="36" xfId="3" applyFont="1" applyBorder="1" applyAlignment="1" applyProtection="1">
      <alignment horizontal="right" vertical="center" indent="1"/>
      <protection hidden="1"/>
    </xf>
    <xf numFmtId="0" fontId="25" fillId="0" borderId="0" xfId="0" applyFont="1" applyAlignment="1">
      <alignment horizontal="left" vertical="center"/>
    </xf>
    <xf numFmtId="0" fontId="22" fillId="0" borderId="0" xfId="0" applyFont="1">
      <alignment vertical="center"/>
    </xf>
    <xf numFmtId="0" fontId="3" fillId="0" borderId="0" xfId="0" applyFont="1">
      <alignment vertical="center"/>
    </xf>
    <xf numFmtId="0" fontId="3" fillId="0" borderId="27" xfId="0" applyFont="1" applyBorder="1" applyAlignment="1">
      <alignment vertical="center" wrapText="1"/>
    </xf>
    <xf numFmtId="0" fontId="3" fillId="4" borderId="49" xfId="0" applyFont="1" applyFill="1" applyBorder="1" applyAlignment="1">
      <alignment vertical="center" wrapText="1"/>
    </xf>
    <xf numFmtId="0" fontId="21" fillId="2" borderId="48" xfId="0" applyFont="1" applyFill="1" applyBorder="1" applyAlignment="1" applyProtection="1">
      <alignment horizontal="center" vertical="center" wrapText="1"/>
      <protection locked="0"/>
    </xf>
    <xf numFmtId="0" fontId="3" fillId="0" borderId="0" xfId="0" applyFont="1" applyAlignment="1">
      <alignment vertical="center" wrapText="1"/>
    </xf>
    <xf numFmtId="0" fontId="14" fillId="0" borderId="35" xfId="0" applyFont="1" applyBorder="1" applyAlignment="1">
      <alignment horizontal="left" vertical="center"/>
    </xf>
    <xf numFmtId="0" fontId="0" fillId="0" borderId="27" xfId="0" applyBorder="1" applyAlignment="1">
      <alignment horizontal="left" vertical="center"/>
    </xf>
    <xf numFmtId="0" fontId="0" fillId="0" borderId="27" xfId="0" applyBorder="1">
      <alignment vertical="center"/>
    </xf>
    <xf numFmtId="0" fontId="0" fillId="0" borderId="0" xfId="0" applyAlignment="1">
      <alignment vertical="center" shrinkToFit="1"/>
    </xf>
    <xf numFmtId="0" fontId="18" fillId="0" borderId="29" xfId="0" applyFont="1" applyBorder="1" applyAlignment="1">
      <alignment horizontal="center" vertical="center" wrapText="1"/>
    </xf>
    <xf numFmtId="0" fontId="18" fillId="0" borderId="29" xfId="0" applyFont="1" applyBorder="1" applyAlignment="1">
      <alignment horizontal="center" vertical="center"/>
    </xf>
    <xf numFmtId="0" fontId="18" fillId="0" borderId="1" xfId="0" applyFont="1" applyBorder="1" applyAlignment="1">
      <alignment horizontal="center" vertical="center"/>
    </xf>
    <xf numFmtId="177" fontId="13" fillId="0" borderId="29" xfId="0" applyNumberFormat="1" applyFont="1" applyBorder="1" applyAlignment="1" applyProtection="1">
      <alignment horizontal="center" vertical="center"/>
      <protection hidden="1"/>
    </xf>
    <xf numFmtId="0" fontId="13" fillId="0" borderId="29" xfId="0"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2" fillId="0" borderId="1" xfId="0" applyFont="1" applyBorder="1" applyAlignment="1">
      <alignment horizontal="center" vertical="center"/>
    </xf>
    <xf numFmtId="0" fontId="26" fillId="0" borderId="1" xfId="0" applyFont="1" applyBorder="1" applyAlignment="1">
      <alignment horizontal="center" vertical="center"/>
    </xf>
    <xf numFmtId="0" fontId="18" fillId="0" borderId="21" xfId="0" applyFont="1" applyBorder="1" applyAlignment="1">
      <alignment horizontal="center" vertical="center"/>
    </xf>
    <xf numFmtId="38" fontId="13" fillId="0" borderId="1" xfId="0" applyNumberFormat="1" applyFont="1" applyBorder="1" applyAlignment="1" applyProtection="1">
      <alignment horizontal="center" vertical="center"/>
      <protection hidden="1"/>
    </xf>
    <xf numFmtId="0" fontId="18" fillId="0" borderId="28" xfId="0" applyFont="1" applyBorder="1" applyAlignment="1">
      <alignment horizontal="center" vertical="center" wrapText="1"/>
    </xf>
    <xf numFmtId="0" fontId="18" fillId="0" borderId="28" xfId="0" applyFont="1" applyBorder="1" applyAlignment="1">
      <alignment horizontal="center" vertical="center"/>
    </xf>
    <xf numFmtId="0" fontId="13" fillId="0" borderId="21" xfId="0" applyFont="1" applyBorder="1" applyAlignment="1" applyProtection="1">
      <alignment horizontal="center" vertical="center"/>
      <protection hidden="1"/>
    </xf>
    <xf numFmtId="0" fontId="20" fillId="4" borderId="30" xfId="0" applyFont="1" applyFill="1" applyBorder="1" applyAlignment="1">
      <alignment vertical="center" shrinkToFit="1"/>
    </xf>
    <xf numFmtId="0" fontId="3" fillId="0" borderId="31" xfId="0" applyFont="1" applyBorder="1" applyAlignment="1">
      <alignment vertical="center" shrinkToFit="1"/>
    </xf>
    <xf numFmtId="0" fontId="3" fillId="0" borderId="32" xfId="0" applyFont="1" applyBorder="1" applyAlignment="1">
      <alignment vertical="center" shrinkToFit="1"/>
    </xf>
    <xf numFmtId="0" fontId="3" fillId="0" borderId="33" xfId="0" applyFont="1" applyBorder="1" applyAlignment="1">
      <alignment vertical="center" shrinkToFit="1"/>
    </xf>
    <xf numFmtId="0" fontId="3" fillId="0" borderId="0" xfId="0" applyFont="1" applyAlignment="1">
      <alignment vertical="center" shrinkToFit="1"/>
    </xf>
    <xf numFmtId="0" fontId="3" fillId="0" borderId="34" xfId="0" applyFont="1" applyBorder="1" applyAlignment="1">
      <alignment vertical="center" shrinkToFit="1"/>
    </xf>
    <xf numFmtId="177" fontId="21" fillId="4" borderId="33" xfId="0" applyNumberFormat="1" applyFont="1" applyFill="1" applyBorder="1" applyAlignment="1" applyProtection="1">
      <alignment vertical="center" shrinkToFit="1"/>
      <protection hidden="1"/>
    </xf>
    <xf numFmtId="0" fontId="0" fillId="0" borderId="0" xfId="0" applyAlignment="1" applyProtection="1">
      <alignment vertical="center" shrinkToFit="1"/>
      <protection hidden="1"/>
    </xf>
    <xf numFmtId="0" fontId="0" fillId="0" borderId="34" xfId="0" applyBorder="1" applyAlignment="1" applyProtection="1">
      <alignment vertical="center" shrinkToFit="1"/>
      <protection hidden="1"/>
    </xf>
    <xf numFmtId="0" fontId="0" fillId="0" borderId="47" xfId="0" applyBorder="1" applyAlignment="1" applyProtection="1">
      <alignment vertical="center" shrinkToFit="1"/>
      <protection hidden="1"/>
    </xf>
    <xf numFmtId="0" fontId="0" fillId="0" borderId="45" xfId="0" applyBorder="1" applyAlignment="1" applyProtection="1">
      <alignment vertical="center" shrinkToFit="1"/>
      <protection hidden="1"/>
    </xf>
    <xf numFmtId="0" fontId="0" fillId="0" borderId="46" xfId="0" applyBorder="1" applyAlignment="1" applyProtection="1">
      <alignment vertical="center" shrinkToFit="1"/>
      <protection hidden="1"/>
    </xf>
    <xf numFmtId="0" fontId="28" fillId="0" borderId="31" xfId="0" applyFont="1" applyBorder="1" applyAlignment="1">
      <alignment horizontal="center" vertical="center" wrapText="1"/>
    </xf>
    <xf numFmtId="0" fontId="14" fillId="0" borderId="0" xfId="0" applyFont="1" applyAlignment="1" applyProtection="1">
      <alignment horizontal="left" vertical="center" shrinkToFit="1"/>
      <protection hidden="1"/>
    </xf>
    <xf numFmtId="188" fontId="14" fillId="0" borderId="0" xfId="1" applyNumberFormat="1" applyFont="1" applyBorder="1" applyAlignment="1" applyProtection="1">
      <alignment horizontal="center" vertical="center" shrinkToFit="1"/>
      <protection hidden="1"/>
    </xf>
    <xf numFmtId="178" fontId="14" fillId="0" borderId="0" xfId="3" applyNumberFormat="1" applyFont="1" applyBorder="1" applyAlignment="1" applyProtection="1">
      <alignment horizontal="right" vertical="center" shrinkToFit="1"/>
      <protection hidden="1"/>
    </xf>
    <xf numFmtId="178" fontId="14" fillId="0" borderId="34" xfId="3" applyNumberFormat="1" applyFont="1" applyBorder="1" applyAlignment="1" applyProtection="1">
      <alignment horizontal="right" vertical="center" shrinkToFit="1"/>
      <protection hidden="1"/>
    </xf>
    <xf numFmtId="189" fontId="14" fillId="0" borderId="0" xfId="3" applyNumberFormat="1" applyFont="1" applyBorder="1" applyAlignment="1" applyProtection="1">
      <alignment horizontal="center" vertical="center" shrinkToFit="1"/>
      <protection hidden="1"/>
    </xf>
    <xf numFmtId="177" fontId="14" fillId="0" borderId="0" xfId="3" applyNumberFormat="1" applyFont="1" applyBorder="1" applyAlignment="1" applyProtection="1">
      <alignment horizontal="right" vertical="center" shrinkToFit="1"/>
      <protection hidden="1"/>
    </xf>
    <xf numFmtId="10" fontId="14" fillId="0" borderId="0" xfId="1" applyNumberFormat="1" applyFont="1" applyBorder="1" applyAlignment="1" applyProtection="1">
      <alignment horizontal="center" vertical="center" shrinkToFit="1"/>
      <protection hidden="1"/>
    </xf>
    <xf numFmtId="38" fontId="14" fillId="0" borderId="0" xfId="3" applyFont="1" applyBorder="1" applyAlignment="1" applyProtection="1">
      <alignment horizontal="center" vertical="center" shrinkToFit="1"/>
      <protection hidden="1"/>
    </xf>
    <xf numFmtId="177" fontId="14" fillId="0" borderId="0" xfId="3" applyNumberFormat="1" applyFont="1" applyBorder="1" applyAlignment="1" applyProtection="1">
      <alignment horizontal="center" vertical="center" shrinkToFit="1"/>
      <protection hidden="1"/>
    </xf>
    <xf numFmtId="38" fontId="18" fillId="0" borderId="27" xfId="3" applyFont="1" applyBorder="1" applyAlignment="1" applyProtection="1">
      <alignment horizontal="center" vertical="center" shrinkToFit="1"/>
      <protection hidden="1"/>
    </xf>
    <xf numFmtId="177" fontId="18" fillId="0" borderId="27" xfId="3" applyNumberFormat="1" applyFont="1" applyBorder="1" applyAlignment="1" applyProtection="1">
      <alignment horizontal="center" vertical="center" shrinkToFit="1"/>
      <protection hidden="1"/>
    </xf>
    <xf numFmtId="177" fontId="18" fillId="0" borderId="36" xfId="3" applyNumberFormat="1" applyFont="1" applyBorder="1" applyAlignment="1" applyProtection="1">
      <alignment horizontal="center" vertical="center" shrinkToFit="1"/>
      <protection hidden="1"/>
    </xf>
    <xf numFmtId="0" fontId="28" fillId="0" borderId="32" xfId="0" applyFont="1" applyBorder="1" applyAlignment="1">
      <alignment horizontal="center" vertical="center" wrapText="1"/>
    </xf>
    <xf numFmtId="177" fontId="14" fillId="0" borderId="34" xfId="3" applyNumberFormat="1" applyFont="1" applyBorder="1" applyAlignment="1" applyProtection="1">
      <alignment horizontal="right" vertical="center" shrinkToFit="1"/>
      <protection hidden="1"/>
    </xf>
    <xf numFmtId="178" fontId="13" fillId="0" borderId="1" xfId="0" applyNumberFormat="1" applyFont="1" applyBorder="1" applyAlignment="1" applyProtection="1">
      <alignment horizontal="center" vertical="center" shrinkToFit="1"/>
      <protection hidden="1"/>
    </xf>
    <xf numFmtId="0" fontId="13" fillId="0" borderId="1" xfId="0" applyFont="1" applyBorder="1" applyAlignment="1" applyProtection="1">
      <alignment horizontal="center" vertical="center" shrinkToFit="1"/>
      <protection hidden="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2" xfId="0" applyFont="1" applyBorder="1" applyAlignment="1">
      <alignment horizontal="center" vertical="center" shrinkToFit="1"/>
    </xf>
    <xf numFmtId="187" fontId="12" fillId="0" borderId="1" xfId="0" applyNumberFormat="1" applyFont="1" applyBorder="1" applyAlignment="1" applyProtection="1">
      <alignment horizontal="center" vertical="center" shrinkToFit="1"/>
      <protection hidden="1"/>
    </xf>
    <xf numFmtId="177" fontId="13" fillId="0" borderId="1" xfId="0" applyNumberFormat="1" applyFont="1" applyBorder="1" applyAlignment="1" applyProtection="1">
      <alignment horizontal="center" vertical="center" shrinkToFit="1"/>
      <protection hidden="1"/>
    </xf>
    <xf numFmtId="0" fontId="18" fillId="0" borderId="1" xfId="0" applyFont="1" applyBorder="1" applyAlignment="1" applyProtection="1">
      <alignment horizontal="center" vertical="center" shrinkToFit="1"/>
      <protection hidden="1"/>
    </xf>
    <xf numFmtId="0" fontId="3" fillId="0" borderId="31" xfId="0" applyFont="1" applyBorder="1" applyAlignment="1">
      <alignment vertical="center" wrapText="1"/>
    </xf>
    <xf numFmtId="0" fontId="0" fillId="0" borderId="31" xfId="0" applyBorder="1" applyAlignment="1">
      <alignment vertical="center" wrapText="1"/>
    </xf>
    <xf numFmtId="0" fontId="0" fillId="0" borderId="0" xfId="0" applyAlignment="1">
      <alignment vertical="center" wrapText="1"/>
    </xf>
    <xf numFmtId="38" fontId="21" fillId="4" borderId="50" xfId="3" applyFont="1" applyFill="1" applyBorder="1" applyAlignment="1" applyProtection="1">
      <alignment vertical="center" shrinkToFit="1"/>
      <protection hidden="1"/>
    </xf>
    <xf numFmtId="0" fontId="21" fillId="4" borderId="50" xfId="0" applyFont="1" applyFill="1" applyBorder="1" applyAlignment="1" applyProtection="1">
      <alignment vertical="center" shrinkToFit="1"/>
      <protection hidden="1"/>
    </xf>
    <xf numFmtId="0" fontId="0" fillId="4" borderId="48" xfId="0" applyFill="1" applyBorder="1" applyAlignment="1">
      <alignment vertical="center" shrinkToFit="1"/>
    </xf>
    <xf numFmtId="0" fontId="0" fillId="4" borderId="50" xfId="0" applyFill="1" applyBorder="1" applyAlignment="1">
      <alignment vertical="center" shrinkToFit="1"/>
    </xf>
    <xf numFmtId="38" fontId="13" fillId="3" borderId="6" xfId="3" applyFont="1" applyFill="1" applyBorder="1" applyAlignment="1">
      <alignment horizontal="center" vertical="center"/>
    </xf>
    <xf numFmtId="38" fontId="13" fillId="3" borderId="2" xfId="3" applyFont="1" applyFill="1" applyBorder="1" applyAlignment="1">
      <alignment horizontal="center" vertical="center"/>
    </xf>
    <xf numFmtId="38" fontId="13" fillId="3" borderId="6" xfId="3" applyFont="1" applyFill="1" applyBorder="1" applyAlignment="1">
      <alignment horizontal="right" vertical="center"/>
    </xf>
    <xf numFmtId="38" fontId="13" fillId="3" borderId="2" xfId="3" applyFont="1" applyFill="1" applyBorder="1" applyAlignment="1">
      <alignment horizontal="right" vertical="center"/>
    </xf>
    <xf numFmtId="0" fontId="13" fillId="3" borderId="1" xfId="0" applyFont="1" applyFill="1" applyBorder="1" applyAlignment="1">
      <alignment horizontal="center" vertical="center"/>
    </xf>
    <xf numFmtId="0" fontId="26" fillId="4" borderId="37" xfId="0" applyFont="1" applyFill="1" applyBorder="1" applyAlignment="1" applyProtection="1">
      <alignment vertical="center" shrinkToFit="1"/>
      <protection hidden="1"/>
    </xf>
    <xf numFmtId="0" fontId="3" fillId="0" borderId="38" xfId="0" applyFont="1" applyBorder="1" applyAlignment="1" applyProtection="1">
      <alignment vertical="center" shrinkToFit="1"/>
      <protection hidden="1"/>
    </xf>
    <xf numFmtId="0" fontId="3" fillId="0" borderId="39" xfId="0" applyFont="1" applyBorder="1" applyAlignment="1" applyProtection="1">
      <alignment vertical="center" shrinkToFit="1"/>
      <protection hidden="1"/>
    </xf>
    <xf numFmtId="0" fontId="0" fillId="0" borderId="35" xfId="0" applyBorder="1" applyAlignment="1" applyProtection="1">
      <alignment vertical="center" shrinkToFit="1"/>
      <protection hidden="1"/>
    </xf>
    <xf numFmtId="0" fontId="0" fillId="0" borderId="27" xfId="0" applyBorder="1" applyAlignment="1" applyProtection="1">
      <alignment vertical="center" shrinkToFit="1"/>
      <protection hidden="1"/>
    </xf>
    <xf numFmtId="0" fontId="0" fillId="0" borderId="36" xfId="0" applyBorder="1" applyAlignment="1" applyProtection="1">
      <alignment vertical="center" shrinkToFit="1"/>
      <protection hidden="1"/>
    </xf>
    <xf numFmtId="0" fontId="13" fillId="3" borderId="6" xfId="0" applyFont="1" applyFill="1" applyBorder="1" applyAlignment="1">
      <alignment horizontal="center" vertical="center"/>
    </xf>
    <xf numFmtId="0" fontId="13" fillId="3" borderId="4" xfId="0" applyFont="1" applyFill="1" applyBorder="1" applyAlignment="1">
      <alignment horizontal="center" vertical="center"/>
    </xf>
    <xf numFmtId="38" fontId="13" fillId="3" borderId="4" xfId="3" applyFont="1" applyFill="1" applyBorder="1" applyAlignment="1">
      <alignment horizontal="right" vertical="center"/>
    </xf>
    <xf numFmtId="38" fontId="13" fillId="0" borderId="6" xfId="3" applyFont="1" applyBorder="1" applyAlignment="1" applyProtection="1">
      <alignment horizontal="right" vertical="center"/>
      <protection hidden="1"/>
    </xf>
    <xf numFmtId="38" fontId="13" fillId="0" borderId="4" xfId="3" applyFont="1" applyBorder="1" applyAlignment="1" applyProtection="1">
      <alignment horizontal="right" vertical="center"/>
      <protection hidden="1"/>
    </xf>
    <xf numFmtId="38" fontId="13" fillId="0" borderId="2" xfId="3" applyFont="1" applyBorder="1" applyAlignment="1" applyProtection="1">
      <alignment horizontal="right" vertical="center"/>
      <protection hidden="1"/>
    </xf>
    <xf numFmtId="38" fontId="13" fillId="3" borderId="0" xfId="3" applyFont="1" applyFill="1" applyAlignment="1">
      <alignment horizontal="center" vertical="center"/>
    </xf>
    <xf numFmtId="0" fontId="13" fillId="3" borderId="2" xfId="0" applyFont="1" applyFill="1" applyBorder="1" applyAlignment="1">
      <alignment horizontal="center" vertical="center"/>
    </xf>
    <xf numFmtId="38" fontId="13" fillId="3" borderId="7" xfId="3" applyFont="1" applyFill="1" applyBorder="1" applyAlignment="1">
      <alignment horizontal="center" vertical="center"/>
    </xf>
    <xf numFmtId="38" fontId="13" fillId="3" borderId="3" xfId="3" applyFont="1" applyFill="1" applyBorder="1" applyAlignment="1">
      <alignment horizontal="center" vertical="center"/>
    </xf>
    <xf numFmtId="38" fontId="13" fillId="3" borderId="9" xfId="3" applyFont="1" applyFill="1" applyBorder="1" applyAlignment="1">
      <alignment horizontal="center" vertical="center"/>
    </xf>
    <xf numFmtId="38" fontId="13" fillId="3" borderId="0" xfId="3" applyFont="1" applyFill="1" applyBorder="1" applyAlignment="1">
      <alignment horizontal="center" vertical="center"/>
    </xf>
    <xf numFmtId="38" fontId="16" fillId="3" borderId="7" xfId="3" applyFont="1" applyFill="1" applyBorder="1" applyAlignment="1">
      <alignment horizontal="center" vertical="center"/>
    </xf>
    <xf numFmtId="38" fontId="16" fillId="3" borderId="3" xfId="3" applyFont="1" applyFill="1" applyBorder="1" applyAlignment="1">
      <alignment horizontal="center" vertical="center"/>
    </xf>
    <xf numFmtId="38" fontId="16" fillId="3" borderId="8" xfId="3" applyFont="1" applyFill="1" applyBorder="1" applyAlignment="1">
      <alignment horizontal="center" vertical="center"/>
    </xf>
    <xf numFmtId="38" fontId="16" fillId="3" borderId="9" xfId="3" applyFont="1" applyFill="1" applyBorder="1" applyAlignment="1">
      <alignment horizontal="center" vertical="center"/>
    </xf>
    <xf numFmtId="38" fontId="16" fillId="3" borderId="0" xfId="3" applyFont="1" applyFill="1" applyBorder="1" applyAlignment="1">
      <alignment horizontal="center" vertical="center"/>
    </xf>
    <xf numFmtId="38" fontId="16" fillId="3" borderId="5" xfId="3" applyFont="1" applyFill="1" applyBorder="1" applyAlignment="1">
      <alignment horizontal="center" vertical="center"/>
    </xf>
    <xf numFmtId="38" fontId="16" fillId="3" borderId="10" xfId="3" applyFont="1" applyFill="1" applyBorder="1" applyAlignment="1">
      <alignment horizontal="center" vertical="center"/>
    </xf>
    <xf numFmtId="38" fontId="16" fillId="3" borderId="11" xfId="3" applyFont="1" applyFill="1" applyBorder="1" applyAlignment="1">
      <alignment horizontal="center" vertical="center"/>
    </xf>
    <xf numFmtId="38" fontId="16" fillId="3" borderId="12" xfId="3" applyFont="1" applyFill="1" applyBorder="1" applyAlignment="1">
      <alignment horizontal="center" vertical="center"/>
    </xf>
    <xf numFmtId="38" fontId="13" fillId="3" borderId="4" xfId="3" applyFont="1" applyFill="1" applyBorder="1" applyAlignment="1">
      <alignment horizontal="center" vertical="center"/>
    </xf>
    <xf numFmtId="38" fontId="13" fillId="3" borderId="1" xfId="3" applyFont="1" applyFill="1" applyBorder="1" applyAlignment="1">
      <alignment horizontal="center" vertical="center"/>
    </xf>
    <xf numFmtId="0" fontId="13" fillId="3" borderId="7"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0" fontId="3" fillId="0" borderId="4" xfId="5" applyFont="1" applyBorder="1" applyAlignment="1">
      <alignment horizontal="left" vertical="center" shrinkToFit="1"/>
    </xf>
    <xf numFmtId="0" fontId="3" fillId="0" borderId="13" xfId="5" applyFont="1" applyBorder="1" applyAlignment="1">
      <alignment horizontal="left" vertical="center" shrinkToFit="1"/>
    </xf>
    <xf numFmtId="0" fontId="3" fillId="0" borderId="20" xfId="5" applyFont="1" applyBorder="1" applyAlignment="1">
      <alignment horizontal="center" vertical="center"/>
    </xf>
    <xf numFmtId="0" fontId="3" fillId="0" borderId="21" xfId="5" applyFont="1" applyBorder="1" applyAlignment="1">
      <alignment horizontal="center" vertical="center"/>
    </xf>
    <xf numFmtId="179" fontId="3" fillId="0" borderId="7" xfId="4" applyNumberFormat="1" applyFont="1" applyFill="1" applyBorder="1" applyAlignment="1" applyProtection="1">
      <alignment horizontal="right" vertical="center"/>
      <protection locked="0"/>
    </xf>
    <xf numFmtId="179" fontId="3" fillId="0" borderId="3" xfId="4" applyNumberFormat="1" applyFont="1" applyFill="1" applyBorder="1" applyAlignment="1" applyProtection="1">
      <alignment horizontal="right" vertical="center"/>
      <protection locked="0"/>
    </xf>
    <xf numFmtId="177" fontId="3" fillId="0" borderId="3" xfId="5" applyNumberFormat="1" applyFont="1" applyBorder="1" applyAlignment="1" applyProtection="1">
      <alignment horizontal="center" vertical="center"/>
      <protection hidden="1"/>
    </xf>
    <xf numFmtId="0" fontId="3" fillId="0" borderId="3" xfId="5" applyFont="1" applyBorder="1" applyAlignment="1">
      <alignment horizontal="left" vertical="center" shrinkToFit="1"/>
    </xf>
    <xf numFmtId="0" fontId="3" fillId="0" borderId="22" xfId="5" applyFont="1" applyBorder="1" applyAlignment="1">
      <alignment horizontal="left" vertical="center" shrinkToFit="1"/>
    </xf>
    <xf numFmtId="0" fontId="3" fillId="0" borderId="23" xfId="5" applyFont="1" applyBorder="1" applyAlignment="1">
      <alignment horizontal="center" vertical="center" shrinkToFit="1"/>
    </xf>
    <xf numFmtId="0" fontId="3" fillId="0" borderId="24" xfId="5" applyFont="1" applyBorder="1" applyAlignment="1">
      <alignment horizontal="center" vertical="center" shrinkToFit="1"/>
    </xf>
    <xf numFmtId="0" fontId="3" fillId="0" borderId="25" xfId="5" applyFont="1" applyBorder="1" applyAlignment="1">
      <alignment horizontal="center" vertical="center" shrinkToFit="1"/>
    </xf>
    <xf numFmtId="180" fontId="3" fillId="0" borderId="24" xfId="4" applyNumberFormat="1" applyFont="1" applyFill="1" applyBorder="1" applyAlignment="1" applyProtection="1">
      <alignment horizontal="right" vertical="center"/>
      <protection locked="0"/>
    </xf>
    <xf numFmtId="0" fontId="13" fillId="3" borderId="1" xfId="0" applyFont="1" applyFill="1" applyBorder="1" applyAlignment="1">
      <alignment horizontal="center" vertical="center" wrapText="1"/>
    </xf>
    <xf numFmtId="0" fontId="5" fillId="0" borderId="18" xfId="5" applyFont="1" applyBorder="1" applyAlignment="1">
      <alignment horizontal="center" vertical="center" wrapText="1"/>
    </xf>
    <xf numFmtId="0" fontId="3" fillId="0" borderId="19" xfId="5" applyFont="1" applyBorder="1" applyAlignment="1">
      <alignment horizontal="center" vertical="center"/>
    </xf>
    <xf numFmtId="0" fontId="3" fillId="0" borderId="1" xfId="5" applyFont="1" applyBorder="1" applyAlignment="1">
      <alignment horizontal="center" vertical="center"/>
    </xf>
    <xf numFmtId="176" fontId="3" fillId="0" borderId="1" xfId="2" applyNumberFormat="1" applyFont="1" applyFill="1" applyBorder="1" applyAlignment="1" applyProtection="1">
      <alignment horizontal="center" vertical="center"/>
      <protection hidden="1"/>
    </xf>
    <xf numFmtId="176" fontId="3" fillId="0" borderId="1" xfId="5" applyNumberFormat="1" applyFont="1" applyBorder="1" applyAlignment="1" applyProtection="1">
      <alignment horizontal="center" vertical="center"/>
      <protection locked="0" hidden="1"/>
    </xf>
    <xf numFmtId="0" fontId="3" fillId="0" borderId="17" xfId="5" applyFont="1" applyBorder="1" applyAlignment="1">
      <alignment horizontal="center" vertical="center"/>
    </xf>
    <xf numFmtId="0" fontId="3" fillId="0" borderId="18" xfId="5" applyFont="1" applyBorder="1" applyAlignment="1">
      <alignment horizontal="center" vertical="center"/>
    </xf>
    <xf numFmtId="0" fontId="3" fillId="0" borderId="14" xfId="5" applyFont="1" applyBorder="1" applyAlignment="1">
      <alignment horizontal="center" vertical="center"/>
    </xf>
    <xf numFmtId="0" fontId="3" fillId="0" borderId="15" xfId="5" applyFont="1" applyBorder="1" applyAlignment="1">
      <alignment horizontal="center" vertical="center"/>
    </xf>
    <xf numFmtId="0" fontId="3" fillId="0" borderId="16" xfId="5" applyFont="1" applyBorder="1" applyAlignment="1">
      <alignment horizontal="center" vertical="center"/>
    </xf>
    <xf numFmtId="0" fontId="4" fillId="0" borderId="31" xfId="5" applyFont="1" applyBorder="1" applyAlignment="1">
      <alignment horizontal="left" vertical="center" shrinkToFit="1"/>
    </xf>
    <xf numFmtId="0" fontId="4" fillId="0" borderId="31" xfId="0" applyFont="1" applyBorder="1" applyAlignment="1">
      <alignment horizontal="left" vertical="center" shrinkToFit="1"/>
    </xf>
    <xf numFmtId="177" fontId="3" fillId="0" borderId="1" xfId="5" applyNumberFormat="1" applyFont="1" applyBorder="1" applyAlignment="1" applyProtection="1">
      <alignment horizontal="center" vertical="center"/>
      <protection locked="0" hidden="1"/>
    </xf>
    <xf numFmtId="0" fontId="3" fillId="0" borderId="42" xfId="5" applyFont="1" applyBorder="1" applyAlignment="1">
      <alignment horizontal="center" vertical="center"/>
    </xf>
    <xf numFmtId="0" fontId="3" fillId="0" borderId="43" xfId="5" applyFont="1" applyBorder="1" applyAlignment="1">
      <alignment horizontal="center" vertical="center"/>
    </xf>
    <xf numFmtId="177" fontId="3" fillId="0" borderId="43" xfId="5" applyNumberFormat="1" applyFont="1" applyBorder="1" applyAlignment="1" applyProtection="1">
      <alignment horizontal="center" vertical="center"/>
      <protection locked="0" hidden="1"/>
    </xf>
    <xf numFmtId="178" fontId="3" fillId="0" borderId="6" xfId="4" applyNumberFormat="1" applyFont="1" applyFill="1" applyBorder="1" applyAlignment="1" applyProtection="1">
      <alignment horizontal="right" vertical="center"/>
      <protection locked="0"/>
    </xf>
    <xf numFmtId="178" fontId="3" fillId="0" borderId="4" xfId="4" applyNumberFormat="1" applyFont="1" applyFill="1" applyBorder="1" applyAlignment="1" applyProtection="1">
      <alignment horizontal="right" vertical="center"/>
      <protection locked="0"/>
    </xf>
    <xf numFmtId="0" fontId="3" fillId="0" borderId="4" xfId="5" applyFont="1" applyBorder="1" applyAlignment="1">
      <alignment horizontal="center" vertical="center"/>
    </xf>
    <xf numFmtId="179" fontId="3" fillId="0" borderId="6" xfId="4" applyNumberFormat="1" applyFont="1" applyFill="1" applyBorder="1" applyAlignment="1" applyProtection="1">
      <alignment horizontal="right" vertical="center"/>
      <protection locked="0"/>
    </xf>
    <xf numFmtId="179" fontId="3" fillId="0" borderId="4" xfId="4" applyNumberFormat="1" applyFont="1" applyFill="1" applyBorder="1" applyAlignment="1" applyProtection="1">
      <alignment horizontal="right" vertical="center"/>
      <protection locked="0"/>
    </xf>
    <xf numFmtId="177" fontId="3" fillId="0" borderId="4" xfId="5" applyNumberFormat="1" applyFont="1" applyBorder="1" applyAlignment="1" applyProtection="1">
      <alignment horizontal="center" vertical="center"/>
      <protection hidden="1"/>
    </xf>
    <xf numFmtId="0" fontId="13" fillId="0" borderId="1"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13" fillId="2" borderId="1" xfId="0" applyFont="1" applyFill="1" applyBorder="1" applyAlignment="1" applyProtection="1">
      <alignment horizontal="left" vertical="center"/>
      <protection locked="0"/>
    </xf>
    <xf numFmtId="0" fontId="13" fillId="2" borderId="6"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181" fontId="13" fillId="2" borderId="1" xfId="0" applyNumberFormat="1" applyFont="1" applyFill="1" applyBorder="1" applyAlignment="1" applyProtection="1">
      <alignment horizontal="center" vertical="center"/>
      <protection locked="0"/>
    </xf>
    <xf numFmtId="182" fontId="13" fillId="0" borderId="6" xfId="0" applyNumberFormat="1" applyFont="1" applyBorder="1" applyAlignment="1" applyProtection="1">
      <alignment horizontal="center" vertical="center"/>
      <protection hidden="1"/>
    </xf>
    <xf numFmtId="182" fontId="13" fillId="0" borderId="2" xfId="0" applyNumberFormat="1" applyFont="1" applyBorder="1" applyAlignment="1" applyProtection="1">
      <alignment horizontal="center" vertical="center"/>
      <protection hidden="1"/>
    </xf>
    <xf numFmtId="38" fontId="13" fillId="2" borderId="6" xfId="3" applyFont="1" applyFill="1" applyBorder="1" applyAlignment="1" applyProtection="1">
      <alignment horizontal="right" vertical="center"/>
      <protection locked="0"/>
    </xf>
    <xf numFmtId="38" fontId="13" fillId="2" borderId="4" xfId="3" applyFont="1" applyFill="1" applyBorder="1" applyAlignment="1" applyProtection="1">
      <alignment horizontal="right" vertical="center"/>
      <protection locked="0"/>
    </xf>
    <xf numFmtId="38" fontId="13" fillId="2" borderId="2" xfId="3" applyFont="1" applyFill="1" applyBorder="1" applyAlignment="1" applyProtection="1">
      <alignment horizontal="right" vertical="center"/>
      <protection locked="0"/>
    </xf>
    <xf numFmtId="0" fontId="13" fillId="2" borderId="6" xfId="0"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13" fillId="2" borderId="2" xfId="0" applyFont="1" applyFill="1" applyBorder="1" applyAlignment="1" applyProtection="1">
      <alignment horizontal="left" vertical="center"/>
      <protection locked="0"/>
    </xf>
    <xf numFmtId="181" fontId="13" fillId="2" borderId="6" xfId="0" applyNumberFormat="1" applyFont="1" applyFill="1" applyBorder="1" applyAlignment="1" applyProtection="1">
      <alignment horizontal="center" vertical="center"/>
      <protection locked="0"/>
    </xf>
    <xf numFmtId="181" fontId="13" fillId="2" borderId="4" xfId="0" applyNumberFormat="1" applyFont="1" applyFill="1" applyBorder="1" applyAlignment="1" applyProtection="1">
      <alignment horizontal="center" vertical="center"/>
      <protection locked="0"/>
    </xf>
    <xf numFmtId="181" fontId="13" fillId="2" borderId="2" xfId="0" applyNumberFormat="1" applyFont="1" applyFill="1" applyBorder="1" applyAlignment="1" applyProtection="1">
      <alignment horizontal="center" vertical="center"/>
      <protection locked="0"/>
    </xf>
    <xf numFmtId="14" fontId="13" fillId="0" borderId="0" xfId="0" applyNumberFormat="1" applyFont="1" applyAlignment="1">
      <alignment vertical="center" shrinkToFit="1"/>
    </xf>
    <xf numFmtId="0" fontId="0" fillId="0" borderId="0" xfId="0">
      <alignment vertical="center"/>
    </xf>
    <xf numFmtId="0" fontId="3" fillId="0" borderId="0" xfId="0" applyFont="1" applyAlignment="1">
      <alignment vertical="center" wrapText="1"/>
    </xf>
    <xf numFmtId="189" fontId="14" fillId="0" borderId="0" xfId="3" applyNumberFormat="1" applyFont="1" applyBorder="1" applyAlignment="1" applyProtection="1">
      <alignment horizontal="right" vertical="center" shrinkToFit="1"/>
      <protection hidden="1"/>
    </xf>
    <xf numFmtId="0" fontId="3" fillId="0" borderId="18" xfId="5" applyFont="1" applyBorder="1" applyAlignment="1">
      <alignment horizontal="center" vertical="center" wrapText="1"/>
    </xf>
    <xf numFmtId="0" fontId="3" fillId="0" borderId="40" xfId="5" applyFont="1" applyBorder="1" applyAlignment="1">
      <alignment horizontal="center" vertical="center" wrapText="1"/>
    </xf>
    <xf numFmtId="10" fontId="3" fillId="0" borderId="1" xfId="5" applyNumberFormat="1" applyFont="1" applyBorder="1" applyAlignment="1" applyProtection="1">
      <alignment horizontal="center" vertical="center"/>
      <protection locked="0" hidden="1"/>
    </xf>
    <xf numFmtId="10" fontId="3" fillId="0" borderId="41" xfId="5" applyNumberFormat="1" applyFont="1" applyBorder="1" applyAlignment="1" applyProtection="1">
      <alignment horizontal="center" vertical="center"/>
      <protection locked="0" hidden="1"/>
    </xf>
    <xf numFmtId="177" fontId="3" fillId="0" borderId="41" xfId="5" applyNumberFormat="1" applyFont="1" applyBorder="1" applyAlignment="1" applyProtection="1">
      <alignment horizontal="center" vertical="center"/>
      <protection locked="0" hidden="1"/>
    </xf>
    <xf numFmtId="177" fontId="3" fillId="0" borderId="44" xfId="5" applyNumberFormat="1" applyFont="1" applyBorder="1" applyAlignment="1" applyProtection="1">
      <alignment horizontal="center" vertical="center"/>
      <protection locked="0" hidden="1"/>
    </xf>
    <xf numFmtId="0" fontId="3" fillId="0" borderId="18" xfId="5" applyFont="1" applyBorder="1" applyAlignment="1">
      <alignment horizontal="center" vertical="center" shrinkToFit="1"/>
    </xf>
    <xf numFmtId="0" fontId="3" fillId="0" borderId="24" xfId="5" applyFont="1" applyBorder="1" applyAlignment="1">
      <alignment horizontal="left" vertical="center" shrinkToFit="1"/>
    </xf>
    <xf numFmtId="0" fontId="3" fillId="0" borderId="26" xfId="5" applyFont="1" applyBorder="1" applyAlignment="1">
      <alignment horizontal="left" vertical="center" shrinkToFit="1"/>
    </xf>
    <xf numFmtId="0" fontId="14" fillId="2" borderId="6"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10" fontId="11" fillId="0" borderId="6" xfId="1" applyNumberFormat="1" applyFont="1" applyBorder="1" applyAlignment="1">
      <alignment horizontal="right" vertical="center"/>
    </xf>
    <xf numFmtId="10" fontId="11" fillId="0" borderId="2" xfId="1" applyNumberFormat="1" applyFont="1" applyBorder="1" applyAlignment="1">
      <alignment horizontal="right" vertical="center"/>
    </xf>
    <xf numFmtId="38" fontId="11" fillId="0" borderId="6" xfId="3" applyFont="1" applyBorder="1" applyAlignment="1">
      <alignment horizontal="right" vertical="center"/>
    </xf>
    <xf numFmtId="38" fontId="11" fillId="0" borderId="2" xfId="3" applyFont="1" applyBorder="1" applyAlignment="1">
      <alignment horizontal="right"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38" fontId="11" fillId="0" borderId="1" xfId="3" applyFont="1" applyBorder="1" applyAlignment="1">
      <alignment horizontal="right" vertical="center"/>
    </xf>
    <xf numFmtId="38" fontId="11" fillId="0" borderId="1" xfId="3" applyFont="1" applyBorder="1" applyAlignment="1">
      <alignment horizontal="center" vertical="center"/>
    </xf>
    <xf numFmtId="0" fontId="0" fillId="0" borderId="2" xfId="0" applyBorder="1" applyAlignment="1">
      <alignment horizontal="right" vertical="center"/>
    </xf>
    <xf numFmtId="0" fontId="11" fillId="0" borderId="1" xfId="0" applyFont="1" applyBorder="1" applyAlignment="1">
      <alignment horizontal="center" vertical="center"/>
    </xf>
    <xf numFmtId="10" fontId="11" fillId="0" borderId="1" xfId="1" applyNumberFormat="1" applyFont="1" applyBorder="1" applyAlignment="1">
      <alignment horizontal="right" vertical="center"/>
    </xf>
    <xf numFmtId="0" fontId="11" fillId="0" borderId="11" xfId="0" applyFont="1" applyBorder="1" applyAlignment="1">
      <alignment horizontal="center" vertical="center"/>
    </xf>
    <xf numFmtId="38" fontId="0" fillId="0" borderId="1" xfId="3" applyFont="1" applyFill="1" applyBorder="1" applyAlignment="1">
      <alignment horizontal="right" vertical="center"/>
    </xf>
    <xf numFmtId="38" fontId="0" fillId="0" borderId="6" xfId="3" applyFont="1" applyFill="1" applyBorder="1" applyAlignment="1">
      <alignment horizontal="right" vertical="center"/>
    </xf>
    <xf numFmtId="38" fontId="0" fillId="0" borderId="4" xfId="3" applyFont="1" applyFill="1" applyBorder="1" applyAlignment="1">
      <alignment horizontal="right" vertical="center"/>
    </xf>
    <xf numFmtId="38" fontId="0" fillId="0" borderId="2" xfId="3" applyFont="1" applyFill="1" applyBorder="1" applyAlignment="1">
      <alignment horizontal="right" vertical="center"/>
    </xf>
    <xf numFmtId="0" fontId="0" fillId="0" borderId="1" xfId="0" applyBorder="1" applyAlignment="1">
      <alignment horizontal="center" vertical="center"/>
    </xf>
    <xf numFmtId="181" fontId="0" fillId="0" borderId="1" xfId="0" applyNumberFormat="1" applyBorder="1" applyAlignment="1">
      <alignment horizontal="center" vertical="center"/>
    </xf>
    <xf numFmtId="182" fontId="0" fillId="0" borderId="1" xfId="0" applyNumberFormat="1" applyBorder="1" applyAlignment="1">
      <alignment horizontal="center" vertical="center"/>
    </xf>
    <xf numFmtId="38" fontId="0" fillId="0" borderId="6" xfId="3" applyFont="1" applyBorder="1" applyAlignment="1">
      <alignment horizontal="right" vertical="center"/>
    </xf>
    <xf numFmtId="38" fontId="0" fillId="0" borderId="4" xfId="3" applyFont="1" applyBorder="1" applyAlignment="1">
      <alignment horizontal="right" vertical="center"/>
    </xf>
    <xf numFmtId="38" fontId="0" fillId="0" borderId="2" xfId="3" applyFont="1" applyBorder="1" applyAlignment="1">
      <alignment horizontal="right" vertical="center"/>
    </xf>
    <xf numFmtId="38" fontId="0" fillId="0" borderId="3" xfId="3" applyFont="1" applyBorder="1" applyAlignment="1">
      <alignment horizontal="right"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shrinkToFit="1"/>
    </xf>
    <xf numFmtId="0" fontId="0" fillId="0" borderId="6" xfId="0" applyBorder="1" applyAlignment="1">
      <alignment horizontal="left" vertical="center" shrinkToFit="1"/>
    </xf>
    <xf numFmtId="0" fontId="0" fillId="0" borderId="4" xfId="0" applyBorder="1" applyAlignment="1">
      <alignment horizontal="left" vertical="center" shrinkToFit="1"/>
    </xf>
    <xf numFmtId="0" fontId="0" fillId="0" borderId="0" xfId="0" applyAlignment="1">
      <alignment horizontal="right" vertical="center" wrapText="1" shrinkToFit="1"/>
    </xf>
    <xf numFmtId="182" fontId="0" fillId="0" borderId="6" xfId="0" applyNumberFormat="1" applyBorder="1" applyAlignment="1">
      <alignment horizontal="center" vertical="center"/>
    </xf>
    <xf numFmtId="182" fontId="0" fillId="0" borderId="2" xfId="0" applyNumberFormat="1" applyBorder="1" applyAlignment="1">
      <alignment horizontal="center" vertical="center"/>
    </xf>
    <xf numFmtId="186" fontId="0" fillId="2" borderId="1" xfId="0" applyNumberFormat="1" applyFill="1" applyBorder="1" applyAlignment="1">
      <alignment horizontal="center" vertical="center"/>
    </xf>
    <xf numFmtId="177" fontId="1" fillId="2" borderId="1" xfId="3" applyNumberFormat="1" applyFont="1" applyFill="1" applyBorder="1" applyAlignment="1">
      <alignment horizontal="center" vertical="center"/>
    </xf>
    <xf numFmtId="0" fontId="0" fillId="0" borderId="0" xfId="0" applyAlignment="1">
      <alignment horizontal="left" vertical="center" wrapText="1"/>
    </xf>
  </cellXfs>
  <cellStyles count="6">
    <cellStyle name="パーセント" xfId="1" builtinId="5"/>
    <cellStyle name="パーセント 2" xfId="2" xr:uid="{00000000-0005-0000-0000-000001000000}"/>
    <cellStyle name="桁区切り" xfId="3" builtinId="6"/>
    <cellStyle name="桁区切り 2" xfId="4" xr:uid="{00000000-0005-0000-0000-000003000000}"/>
    <cellStyle name="標準" xfId="0" builtinId="0"/>
    <cellStyle name="標準 2" xfId="5" xr:uid="{00000000-0005-0000-0000-000005000000}"/>
  </cellStyles>
  <dxfs count="26">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font>
        <color theme="0"/>
      </font>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
      <border>
        <bottom style="hair">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211667</xdr:rowOff>
    </xdr:from>
    <xdr:to>
      <xdr:col>13</xdr:col>
      <xdr:colOff>238125</xdr:colOff>
      <xdr:row>17</xdr:row>
      <xdr:rowOff>203201</xdr:rowOff>
    </xdr:to>
    <xdr:sp macro="" textlink="">
      <xdr:nvSpPr>
        <xdr:cNvPr id="2" name="四角形: 角を丸くする 1">
          <a:extLst>
            <a:ext uri="{FF2B5EF4-FFF2-40B4-BE49-F238E27FC236}">
              <a16:creationId xmlns:a16="http://schemas.microsoft.com/office/drawing/2014/main" id="{B7AADCB9-B6A5-494E-9F7B-874CC2BDF7E4}"/>
            </a:ext>
          </a:extLst>
        </xdr:cNvPr>
        <xdr:cNvSpPr/>
      </xdr:nvSpPr>
      <xdr:spPr>
        <a:xfrm>
          <a:off x="0" y="1126067"/>
          <a:ext cx="4420658" cy="296333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入力方法</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１．①は世帯主の情報を入力してください。軽減判定の際は、世帯主の所得も含めますので、世帯主が国保に加入しない場合は、①資格には</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擬制世帯主</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を選択して、世帯主の収入等の入力してください。</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２．国民健康保険は、社会保険と違い扶養がありませんので、国保に加入するすべての方の情報を入力してください。</a:t>
          </a: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３．非自発的失業者に該当する場合は、資格で（非自発）を選択してください。（詳細はホームページでご確認ください。）</a:t>
          </a:r>
        </a:p>
        <a:p>
          <a:pPr algn="l"/>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1100">
              <a:solidFill>
                <a:sysClr val="windowText" lastClr="000000"/>
              </a:solidFill>
              <a:latin typeface="ＭＳ Ｐ明朝" panose="02020600040205080304" pitchFamily="18" charset="-128"/>
              <a:ea typeface="ＭＳ Ｐ明朝" panose="02020600040205080304" pitchFamily="18" charset="-128"/>
            </a:rPr>
            <a:t>注意事項</a:t>
          </a:r>
          <a:r>
            <a:rPr kumimoji="1" lang="en-US" altLang="ja-JP" sz="1100">
              <a:solidFill>
                <a:sysClr val="windowText" lastClr="000000"/>
              </a:solidFill>
              <a:latin typeface="ＭＳ Ｐ明朝" panose="02020600040205080304" pitchFamily="18" charset="-128"/>
              <a:ea typeface="ＭＳ Ｐ明朝" panose="02020600040205080304" pitchFamily="18" charset="-128"/>
            </a:rPr>
            <a:t>】</a:t>
          </a: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１．あくまでも概算となりますので実際の税額と異なる場合があります。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100">
              <a:solidFill>
                <a:sysClr val="windowText" lastClr="000000"/>
              </a:solidFill>
              <a:latin typeface="ＭＳ Ｐ明朝" panose="02020600040205080304" pitchFamily="18" charset="-128"/>
              <a:ea typeface="ＭＳ Ｐ明朝" panose="02020600040205080304" pitchFamily="18" charset="-128"/>
            </a:rPr>
            <a:t>２．分離課税所得がある、加入者それぞれの加入月が異なるなど特殊な事例は試算できません。</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lnSpc>
              <a:spcPts val="1300"/>
            </a:lnSpc>
          </a:pPr>
          <a:r>
            <a:rPr kumimoji="1" lang="ja-JP" altLang="en-US" sz="1100">
              <a:solidFill>
                <a:sysClr val="windowText" lastClr="000000"/>
              </a:solidFill>
              <a:latin typeface="ＭＳ Ｐ明朝" panose="02020600040205080304" pitchFamily="18" charset="-128"/>
              <a:ea typeface="ＭＳ Ｐ明朝" panose="02020600040205080304" pitchFamily="18" charset="-128"/>
            </a:rPr>
            <a:t>３．７５歳になる方は後期高齢者医療保険になります。</a:t>
          </a:r>
          <a:endParaRPr kumimoji="1" lang="en-US" altLang="ja-JP" sz="1100">
            <a:solidFill>
              <a:sysClr val="windowText" lastClr="000000"/>
            </a:solidFill>
            <a:latin typeface="ＭＳ Ｐ明朝" panose="02020600040205080304" pitchFamily="18" charset="-128"/>
            <a:ea typeface="ＭＳ Ｐ明朝" panose="02020600040205080304" pitchFamily="18" charset="-128"/>
          </a:endParaRPr>
        </a:p>
        <a:p>
          <a:pPr algn="l">
            <a:lnSpc>
              <a:spcPts val="1300"/>
            </a:lnSpc>
          </a:pPr>
          <a:endParaRPr kumimoji="1" lang="en-US" altLang="ja-JP" sz="1100">
            <a:solidFill>
              <a:sysClr val="windowText" lastClr="000000"/>
            </a:solidFill>
          </a:endParaRPr>
        </a:p>
        <a:p>
          <a:pPr algn="l">
            <a:lnSpc>
              <a:spcPts val="1100"/>
            </a:lnSpc>
          </a:pPr>
          <a:endParaRPr kumimoji="1" lang="ja-JP" altLang="en-US" sz="1100">
            <a:solidFill>
              <a:sysClr val="windowText" lastClr="000000"/>
            </a:solidFill>
          </a:endParaRPr>
        </a:p>
      </xdr:txBody>
    </xdr:sp>
    <xdr:clientData/>
  </xdr:twoCellAnchor>
  <xdr:twoCellAnchor>
    <xdr:from>
      <xdr:col>0</xdr:col>
      <xdr:colOff>0</xdr:colOff>
      <xdr:row>0</xdr:row>
      <xdr:rowOff>0</xdr:rowOff>
    </xdr:from>
    <xdr:to>
      <xdr:col>28</xdr:col>
      <xdr:colOff>296334</xdr:colOff>
      <xdr:row>2</xdr:row>
      <xdr:rowOff>9526</xdr:rowOff>
    </xdr:to>
    <xdr:sp macro="" textlink="">
      <xdr:nvSpPr>
        <xdr:cNvPr id="3" name="対角する 2 つの角を丸めた四角形 1">
          <a:extLst>
            <a:ext uri="{FF2B5EF4-FFF2-40B4-BE49-F238E27FC236}">
              <a16:creationId xmlns:a16="http://schemas.microsoft.com/office/drawing/2014/main" id="{A4399722-D862-476D-AB4A-4B7289C635CC}"/>
            </a:ext>
          </a:extLst>
        </xdr:cNvPr>
        <xdr:cNvSpPr/>
      </xdr:nvSpPr>
      <xdr:spPr bwMode="auto">
        <a:xfrm>
          <a:off x="0" y="0"/>
          <a:ext cx="9304867" cy="466726"/>
        </a:xfrm>
        <a:prstGeom prst="round2DiagRect">
          <a:avLst/>
        </a:prstGeom>
        <a:solidFill>
          <a:srgbClr val="00B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a:solidFill>
                <a:schemeClr val="bg1"/>
              </a:solidFill>
            </a:rPr>
            <a:t>令和８年度　筑西市国民健康保険税試算表</a:t>
          </a:r>
          <a:endParaRPr kumimoji="1" lang="en-US" altLang="ja-JP" sz="1800">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H81"/>
  <sheetViews>
    <sheetView tabSelected="1" view="pageBreakPreview" zoomScale="90" zoomScaleNormal="100" zoomScaleSheetLayoutView="90" workbookViewId="0">
      <selection activeCell="DM7" sqref="DM7"/>
    </sheetView>
  </sheetViews>
  <sheetFormatPr defaultRowHeight="13.2" x14ac:dyDescent="0.2"/>
  <cols>
    <col min="1" max="29" width="4.6640625" customWidth="1"/>
    <col min="30" max="30" width="2.6640625" hidden="1" customWidth="1"/>
    <col min="31" max="32" width="9.88671875" hidden="1" customWidth="1"/>
    <col min="33" max="102" width="8.88671875" hidden="1" customWidth="1"/>
    <col min="103" max="106" width="11.77734375" hidden="1" customWidth="1"/>
    <col min="107" max="112" width="8.88671875" hidden="1" customWidth="1"/>
  </cols>
  <sheetData>
    <row r="1" spans="1:29" ht="18" customHeight="1" x14ac:dyDescent="0.2">
      <c r="Z1" s="265"/>
      <c r="AA1" s="266"/>
      <c r="AB1" s="266"/>
      <c r="AC1" s="266"/>
    </row>
    <row r="2" spans="1:29" ht="18" customHeight="1" x14ac:dyDescent="0.2">
      <c r="AB2" s="11"/>
      <c r="AC2" s="11"/>
    </row>
    <row r="3" spans="1:29" ht="18" customHeight="1" x14ac:dyDescent="0.2">
      <c r="A3" s="105" t="s">
        <v>144</v>
      </c>
    </row>
    <row r="4" spans="1:29" ht="18" customHeight="1" x14ac:dyDescent="0.2">
      <c r="A4" s="267" t="s">
        <v>151</v>
      </c>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row>
    <row r="5" spans="1:29" ht="18" customHeight="1" x14ac:dyDescent="0.2">
      <c r="A5" s="267"/>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row>
    <row r="6" spans="1:29" ht="18" customHeight="1" x14ac:dyDescent="0.2">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row>
    <row r="7" spans="1:29" ht="18" customHeight="1" thickBot="1" x14ac:dyDescent="0.25">
      <c r="O7" s="105" t="s">
        <v>149</v>
      </c>
    </row>
    <row r="8" spans="1:29" ht="18" customHeight="1" x14ac:dyDescent="0.2">
      <c r="O8" s="229" t="s">
        <v>2</v>
      </c>
      <c r="P8" s="230"/>
      <c r="Q8" s="269" t="s">
        <v>135</v>
      </c>
      <c r="R8" s="269"/>
      <c r="S8" s="269"/>
      <c r="T8" s="275" t="s">
        <v>155</v>
      </c>
      <c r="U8" s="275"/>
      <c r="V8" s="275"/>
      <c r="W8" s="224" t="s">
        <v>136</v>
      </c>
      <c r="X8" s="224"/>
      <c r="Y8" s="224"/>
      <c r="Z8" s="269" t="s">
        <v>145</v>
      </c>
      <c r="AA8" s="269"/>
      <c r="AB8" s="270"/>
    </row>
    <row r="9" spans="1:29" ht="18" customHeight="1" x14ac:dyDescent="0.2">
      <c r="O9" s="225" t="s">
        <v>0</v>
      </c>
      <c r="P9" s="226"/>
      <c r="Q9" s="227">
        <f>税率等!E5</f>
        <v>7.4999999999999997E-2</v>
      </c>
      <c r="R9" s="227"/>
      <c r="S9" s="227"/>
      <c r="T9" s="228">
        <f>税率等!E7</f>
        <v>2.7E-2</v>
      </c>
      <c r="U9" s="228"/>
      <c r="V9" s="228"/>
      <c r="W9" s="228">
        <f>税率等!E9</f>
        <v>2.1000000000000001E-2</v>
      </c>
      <c r="X9" s="228"/>
      <c r="Y9" s="228"/>
      <c r="Z9" s="271">
        <f>税率等!E11</f>
        <v>2.8E-3</v>
      </c>
      <c r="AA9" s="271"/>
      <c r="AB9" s="272"/>
    </row>
    <row r="10" spans="1:29" ht="18" customHeight="1" thickBot="1" x14ac:dyDescent="0.25">
      <c r="O10" s="225" t="s">
        <v>1</v>
      </c>
      <c r="P10" s="226"/>
      <c r="Q10" s="236">
        <f>税率等!E6</f>
        <v>36000</v>
      </c>
      <c r="R10" s="236"/>
      <c r="S10" s="236"/>
      <c r="T10" s="236">
        <f>税率等!E8</f>
        <v>15300</v>
      </c>
      <c r="U10" s="236"/>
      <c r="V10" s="236"/>
      <c r="W10" s="236">
        <f>税率等!E10</f>
        <v>15000</v>
      </c>
      <c r="X10" s="236"/>
      <c r="Y10" s="236"/>
      <c r="Z10" s="236">
        <f>税率等!E12</f>
        <v>1800</v>
      </c>
      <c r="AA10" s="236"/>
      <c r="AB10" s="273"/>
    </row>
    <row r="11" spans="1:29" ht="18" customHeight="1" thickTop="1" thickBot="1" x14ac:dyDescent="0.25">
      <c r="O11" s="237" t="s">
        <v>3</v>
      </c>
      <c r="P11" s="238"/>
      <c r="Q11" s="239">
        <f>税率等!C15</f>
        <v>670000</v>
      </c>
      <c r="R11" s="239"/>
      <c r="S11" s="239"/>
      <c r="T11" s="239">
        <f>税率等!C16</f>
        <v>260000</v>
      </c>
      <c r="U11" s="239"/>
      <c r="V11" s="239"/>
      <c r="W11" s="239">
        <f>税率等!C17</f>
        <v>170000</v>
      </c>
      <c r="X11" s="239"/>
      <c r="Y11" s="239"/>
      <c r="Z11" s="239">
        <f>税率等!C18</f>
        <v>30000</v>
      </c>
      <c r="AA11" s="239"/>
      <c r="AB11" s="274"/>
    </row>
    <row r="12" spans="1:29" ht="18" customHeight="1" x14ac:dyDescent="0.2">
      <c r="O12" s="234" t="s">
        <v>146</v>
      </c>
      <c r="P12" s="235"/>
      <c r="Q12" s="235"/>
      <c r="R12" s="235"/>
      <c r="S12" s="235"/>
      <c r="T12" s="235"/>
      <c r="U12" s="235"/>
      <c r="V12" s="235"/>
      <c r="W12" s="235"/>
      <c r="X12" s="235"/>
      <c r="Y12" s="235"/>
      <c r="Z12" s="235"/>
      <c r="AA12" s="235"/>
      <c r="AB12" s="235"/>
    </row>
    <row r="13" spans="1:29" ht="18" customHeight="1" thickBot="1" x14ac:dyDescent="0.25">
      <c r="O13" s="105" t="s">
        <v>150</v>
      </c>
      <c r="P13" s="105"/>
      <c r="Q13" s="105"/>
      <c r="R13" s="105"/>
      <c r="S13" s="105"/>
      <c r="T13" s="105"/>
      <c r="U13" s="105"/>
      <c r="V13" s="105"/>
      <c r="W13" s="105"/>
      <c r="X13" s="105"/>
      <c r="Y13" s="105"/>
      <c r="Z13" s="105"/>
      <c r="AA13" s="105"/>
      <c r="AB13" s="105"/>
    </row>
    <row r="14" spans="1:29" ht="18" customHeight="1" x14ac:dyDescent="0.2">
      <c r="O14" s="229" t="s">
        <v>21</v>
      </c>
      <c r="P14" s="230"/>
      <c r="Q14" s="230"/>
      <c r="R14" s="231" t="s">
        <v>22</v>
      </c>
      <c r="S14" s="232"/>
      <c r="T14" s="232"/>
      <c r="U14" s="232"/>
      <c r="V14" s="232"/>
      <c r="W14" s="232"/>
      <c r="X14" s="232"/>
      <c r="Y14" s="232"/>
      <c r="Z14" s="232"/>
      <c r="AA14" s="232"/>
      <c r="AB14" s="233"/>
    </row>
    <row r="15" spans="1:29" ht="18" customHeight="1" x14ac:dyDescent="0.2">
      <c r="O15" s="225" t="s">
        <v>23</v>
      </c>
      <c r="P15" s="226"/>
      <c r="Q15" s="226"/>
      <c r="R15" s="240">
        <v>430000</v>
      </c>
      <c r="S15" s="241"/>
      <c r="T15" s="241"/>
      <c r="U15" s="242"/>
      <c r="V15" s="242"/>
      <c r="W15" s="242"/>
      <c r="X15" s="210"/>
      <c r="Y15" s="210"/>
      <c r="Z15" s="210"/>
      <c r="AA15" s="210"/>
      <c r="AB15" s="211"/>
    </row>
    <row r="16" spans="1:29" ht="18" customHeight="1" x14ac:dyDescent="0.2">
      <c r="O16" s="225" t="s">
        <v>24</v>
      </c>
      <c r="P16" s="226"/>
      <c r="Q16" s="226"/>
      <c r="R16" s="243">
        <v>430000</v>
      </c>
      <c r="S16" s="244"/>
      <c r="T16" s="244"/>
      <c r="U16" s="245">
        <f>税率等!G29</f>
        <v>310000</v>
      </c>
      <c r="V16" s="245"/>
      <c r="W16" s="245"/>
      <c r="X16" s="210" t="str">
        <f>"×被保険者数"</f>
        <v>×被保険者数</v>
      </c>
      <c r="Y16" s="210"/>
      <c r="Z16" s="210"/>
      <c r="AA16" s="210"/>
      <c r="AB16" s="211"/>
    </row>
    <row r="17" spans="1:110" ht="18" customHeight="1" thickBot="1" x14ac:dyDescent="0.25">
      <c r="O17" s="212" t="s">
        <v>25</v>
      </c>
      <c r="P17" s="213"/>
      <c r="Q17" s="213"/>
      <c r="R17" s="214">
        <v>430000</v>
      </c>
      <c r="S17" s="215"/>
      <c r="T17" s="215"/>
      <c r="U17" s="216">
        <f>税率等!G30</f>
        <v>570000</v>
      </c>
      <c r="V17" s="216"/>
      <c r="W17" s="216"/>
      <c r="X17" s="217" t="str">
        <f>"×被保険者数"</f>
        <v>×被保険者数</v>
      </c>
      <c r="Y17" s="217"/>
      <c r="Z17" s="217"/>
      <c r="AA17" s="217"/>
      <c r="AB17" s="218"/>
    </row>
    <row r="18" spans="1:110" ht="18" customHeight="1" thickTop="1" thickBot="1" x14ac:dyDescent="0.25">
      <c r="O18" s="219" t="s">
        <v>26</v>
      </c>
      <c r="P18" s="220"/>
      <c r="Q18" s="221"/>
      <c r="R18" s="222">
        <v>100000</v>
      </c>
      <c r="S18" s="222"/>
      <c r="T18" s="222"/>
      <c r="U18" s="276" t="s">
        <v>27</v>
      </c>
      <c r="V18" s="276"/>
      <c r="W18" s="276"/>
      <c r="X18" s="276"/>
      <c r="Y18" s="276"/>
      <c r="Z18" s="276"/>
      <c r="AA18" s="276"/>
      <c r="AB18" s="277"/>
      <c r="AE18" s="26"/>
      <c r="AF18" s="26"/>
      <c r="AG18" s="26"/>
      <c r="AH18" s="26"/>
      <c r="AI18" s="26"/>
      <c r="AJ18" s="26"/>
      <c r="AK18" s="204" t="s">
        <v>56</v>
      </c>
      <c r="AL18" s="205"/>
      <c r="AM18" s="205"/>
      <c r="AN18" s="205"/>
      <c r="AO18" s="205"/>
      <c r="AP18" s="205"/>
      <c r="AQ18" s="205"/>
      <c r="AR18" s="206"/>
      <c r="AS18" s="204" t="s">
        <v>57</v>
      </c>
      <c r="AT18" s="205"/>
      <c r="AU18" s="205"/>
      <c r="AV18" s="205"/>
      <c r="AW18" s="205"/>
      <c r="AX18" s="205"/>
      <c r="AY18" s="205"/>
      <c r="AZ18" s="206"/>
      <c r="BA18" s="204" t="s">
        <v>58</v>
      </c>
      <c r="BB18" s="205"/>
      <c r="BC18" s="205"/>
      <c r="BD18" s="205"/>
      <c r="BE18" s="205"/>
      <c r="BF18" s="205"/>
      <c r="BG18" s="205"/>
      <c r="BH18" s="206"/>
      <c r="BI18" s="204" t="s">
        <v>59</v>
      </c>
      <c r="BJ18" s="205"/>
      <c r="BK18" s="205"/>
      <c r="BL18" s="205"/>
      <c r="BM18" s="205"/>
      <c r="BN18" s="205"/>
      <c r="BO18" s="205"/>
      <c r="BP18" s="206"/>
      <c r="BQ18" s="223" t="s">
        <v>60</v>
      </c>
      <c r="BR18" s="174"/>
      <c r="BS18" s="174"/>
      <c r="BT18" s="25"/>
      <c r="BU18" s="25"/>
      <c r="BV18" s="25"/>
      <c r="BW18" s="25"/>
      <c r="BX18" s="25"/>
      <c r="BY18" s="25"/>
      <c r="BZ18" s="25"/>
      <c r="CA18" s="25"/>
      <c r="CB18" s="25"/>
      <c r="CC18" s="25"/>
      <c r="CD18" s="25"/>
      <c r="CE18" s="25"/>
      <c r="CF18" s="25"/>
      <c r="CG18" s="25"/>
      <c r="CH18" s="25"/>
      <c r="CI18" s="27"/>
      <c r="CJ18" s="27"/>
      <c r="CK18" s="27"/>
      <c r="CL18" s="27"/>
      <c r="CM18" s="27"/>
      <c r="CN18" s="27"/>
      <c r="CO18" s="27"/>
      <c r="CP18" s="27"/>
      <c r="CQ18" s="27"/>
      <c r="CR18" s="27"/>
      <c r="CS18" s="27"/>
      <c r="CT18" s="27"/>
      <c r="CU18" s="28">
        <v>6</v>
      </c>
      <c r="CV18" s="28">
        <v>18</v>
      </c>
      <c r="CW18" s="23"/>
      <c r="CX18" s="23"/>
      <c r="CY18" s="187" t="s">
        <v>61</v>
      </c>
      <c r="CZ18" s="187"/>
      <c r="DA18" s="187"/>
      <c r="DB18" s="187"/>
      <c r="DC18" s="23"/>
      <c r="DD18" s="23" t="s">
        <v>62</v>
      </c>
      <c r="DE18" s="23" t="s">
        <v>63</v>
      </c>
      <c r="DF18" s="23"/>
    </row>
    <row r="19" spans="1:110" ht="18" customHeight="1" x14ac:dyDescent="0.2">
      <c r="A19" s="103" t="s">
        <v>28</v>
      </c>
      <c r="B19" s="7"/>
      <c r="C19" s="7"/>
      <c r="D19" s="7"/>
      <c r="E19" s="7"/>
      <c r="F19" s="7"/>
      <c r="G19" s="8" t="s">
        <v>29</v>
      </c>
      <c r="H19" s="7"/>
      <c r="I19" s="7"/>
      <c r="J19" s="7"/>
      <c r="K19" s="7"/>
      <c r="L19" s="7"/>
      <c r="M19" s="7"/>
      <c r="N19" s="7"/>
      <c r="O19" s="7"/>
      <c r="P19" s="7"/>
      <c r="Q19" s="7"/>
      <c r="R19" s="7"/>
      <c r="S19" s="7"/>
      <c r="T19" s="7"/>
      <c r="U19" s="7"/>
      <c r="V19" s="7"/>
      <c r="W19" s="7"/>
      <c r="X19" s="278" t="s">
        <v>30</v>
      </c>
      <c r="Y19" s="279"/>
      <c r="Z19" s="279"/>
      <c r="AA19" s="279"/>
      <c r="AB19" s="279"/>
      <c r="AC19" s="280"/>
      <c r="AE19" s="23"/>
      <c r="AF19" s="23"/>
      <c r="AG19" s="23"/>
      <c r="AH19" s="23"/>
      <c r="AI19" s="23"/>
      <c r="AJ19" s="23"/>
      <c r="AK19" s="207"/>
      <c r="AL19" s="208"/>
      <c r="AM19" s="208"/>
      <c r="AN19" s="208"/>
      <c r="AO19" s="208"/>
      <c r="AP19" s="208"/>
      <c r="AQ19" s="208"/>
      <c r="AR19" s="209"/>
      <c r="AS19" s="207"/>
      <c r="AT19" s="208"/>
      <c r="AU19" s="208"/>
      <c r="AV19" s="208"/>
      <c r="AW19" s="208"/>
      <c r="AX19" s="208"/>
      <c r="AY19" s="208"/>
      <c r="AZ19" s="209"/>
      <c r="BA19" s="207" t="s">
        <v>64</v>
      </c>
      <c r="BB19" s="208"/>
      <c r="BC19" s="208"/>
      <c r="BD19" s="208"/>
      <c r="BE19" s="208"/>
      <c r="BF19" s="208"/>
      <c r="BG19" s="208"/>
      <c r="BH19" s="209"/>
      <c r="BI19" s="207"/>
      <c r="BJ19" s="208"/>
      <c r="BK19" s="208"/>
      <c r="BL19" s="208"/>
      <c r="BM19" s="208"/>
      <c r="BN19" s="208"/>
      <c r="BO19" s="208"/>
      <c r="BP19" s="209"/>
      <c r="BQ19" s="174"/>
      <c r="BR19" s="174"/>
      <c r="BS19" s="174"/>
      <c r="BT19" s="23"/>
      <c r="BU19" s="23"/>
      <c r="BV19" s="23"/>
      <c r="BW19" s="23"/>
      <c r="BX19" s="23"/>
      <c r="BY19" s="23"/>
      <c r="BZ19" s="23"/>
      <c r="CA19" s="23"/>
      <c r="CB19" s="23"/>
      <c r="CC19" s="23"/>
      <c r="CD19" s="23"/>
      <c r="CE19" s="23"/>
      <c r="CF19" s="23"/>
      <c r="CG19" s="23"/>
      <c r="CH19" s="23"/>
      <c r="CI19" s="29"/>
      <c r="CJ19" s="23"/>
      <c r="CK19" s="23"/>
      <c r="CL19" s="23"/>
      <c r="CM19" s="23"/>
      <c r="CN19" s="23"/>
      <c r="CO19" s="23"/>
      <c r="CP19" s="23"/>
      <c r="CQ19" s="24"/>
      <c r="CR19" s="23"/>
      <c r="CS19" s="23"/>
      <c r="CT19" s="23"/>
      <c r="CU19" s="25"/>
      <c r="CV19" s="25"/>
      <c r="CW19" s="23"/>
      <c r="CX19" s="23"/>
      <c r="CY19" s="24">
        <v>0</v>
      </c>
      <c r="CZ19" s="24">
        <v>24000000</v>
      </c>
      <c r="DA19" s="24">
        <v>24500000</v>
      </c>
      <c r="DB19" s="24">
        <v>25000000</v>
      </c>
      <c r="DC19" s="23"/>
      <c r="DD19" s="23"/>
      <c r="DE19" s="23"/>
      <c r="DF19" s="23"/>
    </row>
    <row r="20" spans="1:110" ht="18" customHeight="1" x14ac:dyDescent="0.2">
      <c r="A20" s="9"/>
      <c r="B20" s="246" t="s">
        <v>31</v>
      </c>
      <c r="C20" s="246"/>
      <c r="D20" s="246"/>
      <c r="E20" s="247" t="s">
        <v>32</v>
      </c>
      <c r="F20" s="248"/>
      <c r="G20" s="246" t="s">
        <v>33</v>
      </c>
      <c r="H20" s="246"/>
      <c r="I20" s="246"/>
      <c r="J20" s="246" t="s">
        <v>34</v>
      </c>
      <c r="K20" s="246"/>
      <c r="L20" s="247" t="s">
        <v>35</v>
      </c>
      <c r="M20" s="249"/>
      <c r="N20" s="248"/>
      <c r="O20" s="247" t="s">
        <v>47</v>
      </c>
      <c r="P20" s="249"/>
      <c r="Q20" s="248"/>
      <c r="R20" s="247" t="s">
        <v>37</v>
      </c>
      <c r="S20" s="249"/>
      <c r="T20" s="248"/>
      <c r="U20" s="247" t="s">
        <v>38</v>
      </c>
      <c r="V20" s="249"/>
      <c r="W20" s="248"/>
      <c r="X20" s="247" t="s">
        <v>132</v>
      </c>
      <c r="Y20" s="249"/>
      <c r="Z20" s="248"/>
      <c r="AA20" s="247" t="s">
        <v>40</v>
      </c>
      <c r="AB20" s="249"/>
      <c r="AC20" s="248"/>
      <c r="AE20" s="30" t="s">
        <v>65</v>
      </c>
      <c r="AF20" s="30" t="s">
        <v>66</v>
      </c>
      <c r="AG20" s="31"/>
      <c r="AH20" s="181" t="s">
        <v>67</v>
      </c>
      <c r="AI20" s="182"/>
      <c r="AJ20" s="182"/>
      <c r="AK20" s="174" t="s">
        <v>68</v>
      </c>
      <c r="AL20" s="174"/>
      <c r="AM20" s="174" t="s">
        <v>69</v>
      </c>
      <c r="AN20" s="174"/>
      <c r="AO20" s="174" t="s">
        <v>70</v>
      </c>
      <c r="AP20" s="174"/>
      <c r="AQ20" s="174" t="s">
        <v>141</v>
      </c>
      <c r="AR20" s="174"/>
      <c r="AS20" s="174" t="s">
        <v>68</v>
      </c>
      <c r="AT20" s="174"/>
      <c r="AU20" s="174" t="s">
        <v>69</v>
      </c>
      <c r="AV20" s="174"/>
      <c r="AW20" s="174" t="s">
        <v>70</v>
      </c>
      <c r="AX20" s="174"/>
      <c r="AY20" s="174" t="s">
        <v>141</v>
      </c>
      <c r="AZ20" s="174"/>
      <c r="BA20" s="181" t="s">
        <v>68</v>
      </c>
      <c r="BB20" s="188"/>
      <c r="BC20" s="181" t="s">
        <v>69</v>
      </c>
      <c r="BD20" s="188"/>
      <c r="BE20" s="181" t="s">
        <v>70</v>
      </c>
      <c r="BF20" s="188"/>
      <c r="BG20" s="181" t="s">
        <v>141</v>
      </c>
      <c r="BH20" s="188"/>
      <c r="BI20" s="181" t="s">
        <v>68</v>
      </c>
      <c r="BJ20" s="188"/>
      <c r="BK20" s="181" t="s">
        <v>69</v>
      </c>
      <c r="BL20" s="188"/>
      <c r="BM20" s="181" t="s">
        <v>70</v>
      </c>
      <c r="BN20" s="188"/>
      <c r="BO20" s="181" t="s">
        <v>141</v>
      </c>
      <c r="BP20" s="188"/>
      <c r="BQ20" s="174"/>
      <c r="BR20" s="174"/>
      <c r="BS20" s="174"/>
      <c r="BT20" s="23"/>
      <c r="BU20" s="32" t="s">
        <v>71</v>
      </c>
      <c r="BV20" s="23">
        <v>4</v>
      </c>
      <c r="BW20" s="23">
        <f>BV20+1</f>
        <v>5</v>
      </c>
      <c r="BX20" s="23">
        <f t="shared" ref="BX20:CG20" si="0">BW20+1</f>
        <v>6</v>
      </c>
      <c r="BY20" s="23">
        <f t="shared" si="0"/>
        <v>7</v>
      </c>
      <c r="BZ20" s="23">
        <f t="shared" si="0"/>
        <v>8</v>
      </c>
      <c r="CA20" s="23">
        <f t="shared" si="0"/>
        <v>9</v>
      </c>
      <c r="CB20" s="23">
        <f t="shared" si="0"/>
        <v>10</v>
      </c>
      <c r="CC20" s="23">
        <f t="shared" si="0"/>
        <v>11</v>
      </c>
      <c r="CD20" s="23">
        <f t="shared" si="0"/>
        <v>12</v>
      </c>
      <c r="CE20" s="23">
        <v>1</v>
      </c>
      <c r="CF20" s="23">
        <f t="shared" si="0"/>
        <v>2</v>
      </c>
      <c r="CG20" s="23">
        <f t="shared" si="0"/>
        <v>3</v>
      </c>
      <c r="CH20" s="33" t="s">
        <v>72</v>
      </c>
      <c r="CI20" s="23">
        <v>4</v>
      </c>
      <c r="CJ20" s="23">
        <f>CI20+1</f>
        <v>5</v>
      </c>
      <c r="CK20" s="23">
        <f t="shared" ref="CK20:CQ20" si="1">CJ20+1</f>
        <v>6</v>
      </c>
      <c r="CL20" s="23">
        <f t="shared" si="1"/>
        <v>7</v>
      </c>
      <c r="CM20" s="23">
        <f t="shared" si="1"/>
        <v>8</v>
      </c>
      <c r="CN20" s="23">
        <f t="shared" si="1"/>
        <v>9</v>
      </c>
      <c r="CO20" s="23">
        <f t="shared" si="1"/>
        <v>10</v>
      </c>
      <c r="CP20" s="23">
        <f t="shared" si="1"/>
        <v>11</v>
      </c>
      <c r="CQ20" s="23">
        <f t="shared" si="1"/>
        <v>12</v>
      </c>
      <c r="CR20" s="23">
        <v>1</v>
      </c>
      <c r="CS20" s="23">
        <f>CR20+1</f>
        <v>2</v>
      </c>
      <c r="CT20" s="23">
        <f>CS20+1</f>
        <v>3</v>
      </c>
      <c r="CU20" s="34" t="s">
        <v>73</v>
      </c>
      <c r="CV20" s="34" t="s">
        <v>74</v>
      </c>
      <c r="CW20" s="23" t="s">
        <v>142</v>
      </c>
      <c r="CX20" s="23" t="s">
        <v>143</v>
      </c>
      <c r="CY20" s="24">
        <v>24000000</v>
      </c>
      <c r="CZ20" s="24">
        <v>24500000</v>
      </c>
      <c r="DA20" s="24">
        <v>25000000</v>
      </c>
      <c r="DB20" s="24"/>
      <c r="DC20" s="23"/>
      <c r="DD20" s="23">
        <f>SUM(DD21:DD26)</f>
        <v>0</v>
      </c>
      <c r="DE20" s="23">
        <f>SUM(DE21:DE26)</f>
        <v>0</v>
      </c>
      <c r="DF20" s="23"/>
    </row>
    <row r="21" spans="1:110" ht="18" customHeight="1" x14ac:dyDescent="0.2">
      <c r="A21" s="9" t="s">
        <v>41</v>
      </c>
      <c r="B21" s="250"/>
      <c r="C21" s="250"/>
      <c r="D21" s="250"/>
      <c r="E21" s="251"/>
      <c r="F21" s="252"/>
      <c r="G21" s="253"/>
      <c r="H21" s="253"/>
      <c r="I21" s="253"/>
      <c r="J21" s="254" t="str">
        <f t="shared" ref="J21:J26" si="2">IF(G21="","",DATEDIF(G21,試算基準日,"y"))</f>
        <v/>
      </c>
      <c r="K21" s="255"/>
      <c r="L21" s="256"/>
      <c r="M21" s="257"/>
      <c r="N21" s="258"/>
      <c r="O21" s="184">
        <f>IF(給与所得計算用!M6="","",IF(COUNTIF(E21:E21,"*非自発*")=1,(給与所得計算用!M6-給与所得計算用!AN6)*0.3,給与所得計算用!M6-給与所得計算用!AN6))</f>
        <v>0</v>
      </c>
      <c r="P21" s="185"/>
      <c r="Q21" s="186"/>
      <c r="R21" s="256"/>
      <c r="S21" s="257"/>
      <c r="T21" s="258"/>
      <c r="U21" s="184" t="str">
        <f>IF(E21="","",IF(年金所得計算用!S6="",0,年金所得計算用!S6))</f>
        <v/>
      </c>
      <c r="V21" s="185"/>
      <c r="W21" s="186"/>
      <c r="X21" s="256"/>
      <c r="Y21" s="257"/>
      <c r="Z21" s="258"/>
      <c r="AA21" s="184" t="str">
        <f t="shared" ref="AA21:AA26" si="3">IF(E21="","",IF(O21="",0,O21)+IF(U21="",0,U21)+IF(X21="",0,X21))</f>
        <v/>
      </c>
      <c r="AB21" s="185"/>
      <c r="AC21" s="186"/>
      <c r="AE21" s="35" t="str">
        <f>軽減判定!S6</f>
        <v/>
      </c>
      <c r="AF21" s="35">
        <f t="shared" ref="AF21:AF26" si="4">IF(X21="",0,X21)+IF(AE21="",0,AE21)+IF(O21="",0,O21)</f>
        <v>0</v>
      </c>
      <c r="AG21" s="36"/>
      <c r="AH21" s="172" t="str">
        <f t="shared" ref="AH21:AH26" si="5">IF(OR(E21="",COUNTIF(E21:E21,"*擬制世帯主*")=1,E21="特定同一世帯所属者"),"",IF(COUNTIF(E21:E21,"*社離旧扶*")=1,0,MAX(0,AA21-SUM(CY21:DB21))))</f>
        <v/>
      </c>
      <c r="AI21" s="183"/>
      <c r="AJ21" s="173"/>
      <c r="AK21" s="172" t="str">
        <f t="shared" ref="AK21:AK26" si="6">IF($AH21="","",ROUNDDOWN($AH21*Q$9*SUM($CI21:$CT21)/12,0))</f>
        <v/>
      </c>
      <c r="AL21" s="173"/>
      <c r="AM21" s="172" t="str">
        <f t="shared" ref="AM21:AM26" si="7">IF($AH21="","",ROUNDDOWN($AH21*T$9*SUM($CI21:$CT21)/12,0))</f>
        <v/>
      </c>
      <c r="AN21" s="173"/>
      <c r="AO21" s="172" t="str">
        <f t="shared" ref="AO21:AO26" si="8">IF($AH21="","",IF(BU21="○",ROUNDDOWN($AH21*W$9*SUM($BV21:$CG21)/12,0),""))</f>
        <v/>
      </c>
      <c r="AP21" s="173"/>
      <c r="AQ21" s="172" t="str">
        <f>IF($AH21="","",ROUNDDOWN($AH21*Z$9*SUM($CI21:$CT21)/12,0))</f>
        <v/>
      </c>
      <c r="AR21" s="173"/>
      <c r="AS21" s="170" t="str">
        <f t="shared" ref="AS21:AS26" si="9">IF(J21="","",IF(OR(COUNTIF(E21:E21,"*擬制世帯主*")=1,E21="特定同一世帯所属者"),"",ROUNDDOWN(Q$10*SUM($CI21:$CT21)/12,0)))</f>
        <v/>
      </c>
      <c r="AT21" s="171"/>
      <c r="AU21" s="170" t="str">
        <f t="shared" ref="AU21:AU26" si="10">IF(AH21="","",IF(OR(COUNTIF(E21:E21,"*擬制世帯主*")=1,E21="特定同一世帯所属者"),"",ROUNDDOWN(T$10*SUM($CI21:$CT21)/12,0)))</f>
        <v/>
      </c>
      <c r="AV21" s="171"/>
      <c r="AW21" s="172" t="str">
        <f t="shared" ref="AW21:AW26" si="11">IF(AH21="","",IF(OR(COUNTIF(E21:E21,"*擬制世帯主*")=1,E21="特定同一世帯所属者"),"",IF($G21="","",IF(BU21="○",W$10/12*SUM(BV21:CG21),""))))</f>
        <v/>
      </c>
      <c r="AX21" s="173"/>
      <c r="AY21" s="172" t="str">
        <f>IF(J21="","",IF(OR(COUNTIF(E21:E21,"*擬制世帯主*")=1,E21="特定同一世帯所属者"),"",ROUNDDOWN(Z$10*SUM($CI21:$CT21)/12,0)))</f>
        <v/>
      </c>
      <c r="AZ21" s="173"/>
      <c r="BA21" s="170" t="str">
        <f>IF(AS21="","",IF(OR($CU21="○",$CV21="○"),IF(軽減="軽減なし",ROUNDUP(AS21*0.5,0),AS21-ROUNDUP((AS21-ROUNDUP(AS21*(軽減/10),0))*0.5,0)),IF(軽減="軽減なし",IF(COUNTIF(E21:E21,"*社離旧扶*")=1,ROUNDUP(AS21*0.5,0),0),IF(AND(COUNTIF(E21:E21,"*社離旧扶*")=1,軽減=2),ROUNDUP((AS21*0.7)*(1-軽減/10),0),ROUNDUP(AS21*(軽減/10),0)))))</f>
        <v/>
      </c>
      <c r="BB21" s="171"/>
      <c r="BC21" s="170" t="str">
        <f t="shared" ref="BC21:BC26" si="12">IF(AU21="","",IF(OR($CU21="○",$CV21="○"),IF(軽減="軽減なし",ROUNDUP(AU21*0.5,0),AU21-ROUNDUP((AU21-ROUNDUP(AU21*(軽減/10),0))*0.5,0)),IF(軽減="軽減なし",IF(COUNTIF(E21:E21,"*社離旧扶*")=1,ROUNDUP(AU21*0.5,0),0),IF(AND(COUNTIF(E21:E21,"*社離旧扶*")=1,軽減=2),ROUNDUP((AU21*0.7)*(1-軽減/10),0),ROUNDUP(AU21*(軽減/10),0)))))</f>
        <v/>
      </c>
      <c r="BD21" s="171"/>
      <c r="BE21" s="170" t="str">
        <f t="shared" ref="BE21:BE26" si="13">IF(AW21="","",IF(軽減="軽減なし",0,IF(ISERROR(AW21*軽減/10),"",AW21*軽減/10)))</f>
        <v/>
      </c>
      <c r="BF21" s="171"/>
      <c r="BG21" s="170" t="str">
        <f t="shared" ref="BG21:BG25" si="14">IF(AY21="","",IF($CW21="○",IF(軽減="軽減なし",ROUNDUP(AY21*1,0),AY21-ROUNDUP((AY21-ROUNDUP(AY21*(軽減/10),0))*0,0)),IF(軽減="軽減なし",IF(COUNTIF(E21:E21,"*社離旧扶*")=1,ROUNDUP(AY21*0.5,0),0),IF(AND(COUNTIF(E21:E21,"*社離旧扶*")=1,軽減=2),ROUNDUP((AY21*0.7)*(1-軽減/10),0),ROUNDUP(AY21*(軽減/10),0)))))</f>
        <v/>
      </c>
      <c r="BH21" s="171"/>
      <c r="BI21" s="189">
        <f>IF(AK27+AS27-BA27&gt;Q11,AK27+AS27-BA27-Q11,0)</f>
        <v>0</v>
      </c>
      <c r="BJ21" s="190"/>
      <c r="BK21" s="189">
        <f>IF(AM27+AU27-BC27&gt;T11,AM27+AU27-BC27-T11,0)</f>
        <v>0</v>
      </c>
      <c r="BL21" s="190"/>
      <c r="BM21" s="189">
        <f>IF(AO27+AW27-BE27&gt;W11,AO27+AW27-BE27-W11,0)</f>
        <v>0</v>
      </c>
      <c r="BN21" s="190"/>
      <c r="BO21" s="189">
        <f>IF(AQ27+AY27-BG27&gt;Z11,AQ27+AY27-BG27-Z11,0)</f>
        <v>0</v>
      </c>
      <c r="BP21" s="190"/>
      <c r="BQ21" s="193">
        <f>ROUNDDOWN(AK27+AS27-BA27-BI27,-2)+ROUNDDOWN(AM27+AU27-BC27-BK27,-2)+ROUNDDOWN(AO27+AW27-BE27-BM27,-2)+ROUNDDOWN(AQ27+AY27-BG27-BO27,-2)</f>
        <v>0</v>
      </c>
      <c r="BR21" s="194"/>
      <c r="BS21" s="195"/>
      <c r="BT21" s="23"/>
      <c r="BU21" s="23" t="str">
        <f t="shared" ref="BU21:BU25" si="15">IF(J21="","",IF(SUM(BV21:CG21)&gt;0,"○","×"))</f>
        <v/>
      </c>
      <c r="BV21" s="24" t="str">
        <f t="shared" ref="BV21:CG26" si="16">IF($G21="","",IF(AND(DATEDIF($G21,DATE(IF(BV$20&lt;4,YEAR(試算基準日)+1,YEAR(試算基準日)),BV$20+1,1),"Y")&gt;39,DATEDIF($G21,DATE(IF(BV$20&lt;4,YEAR(試算基準日)+1,YEAR(試算基準日)),BV$20+1,1),"Y")&lt;65),1,""))</f>
        <v/>
      </c>
      <c r="BW21" s="24" t="str">
        <f t="shared" si="16"/>
        <v/>
      </c>
      <c r="BX21" s="24" t="str">
        <f t="shared" si="16"/>
        <v/>
      </c>
      <c r="BY21" s="24" t="str">
        <f t="shared" si="16"/>
        <v/>
      </c>
      <c r="BZ21" s="24" t="str">
        <f t="shared" si="16"/>
        <v/>
      </c>
      <c r="CA21" s="24" t="str">
        <f t="shared" si="16"/>
        <v/>
      </c>
      <c r="CB21" s="24" t="str">
        <f t="shared" si="16"/>
        <v/>
      </c>
      <c r="CC21" s="24" t="str">
        <f t="shared" si="16"/>
        <v/>
      </c>
      <c r="CD21" s="24" t="str">
        <f t="shared" si="16"/>
        <v/>
      </c>
      <c r="CE21" s="24" t="str">
        <f t="shared" si="16"/>
        <v/>
      </c>
      <c r="CF21" s="24" t="str">
        <f t="shared" si="16"/>
        <v/>
      </c>
      <c r="CG21" s="24" t="str">
        <f t="shared" si="16"/>
        <v/>
      </c>
      <c r="CH21" s="37">
        <f t="shared" ref="CH21:CH26" si="17">SUM(CI21:CT21)</f>
        <v>0</v>
      </c>
      <c r="CI21" s="24" t="str">
        <f t="shared" ref="CI21:CT26" si="18">IF(DATEDIF($G21,DATE(IF(CI$20&lt;4,YEAR(試算基準日)+1,YEAR(試算基準日)),CI$20+1,1),"Y")&lt;75,1,"")</f>
        <v/>
      </c>
      <c r="CJ21" s="24" t="str">
        <f t="shared" si="18"/>
        <v/>
      </c>
      <c r="CK21" s="24" t="str">
        <f t="shared" si="18"/>
        <v/>
      </c>
      <c r="CL21" s="24" t="str">
        <f t="shared" si="18"/>
        <v/>
      </c>
      <c r="CM21" s="24" t="str">
        <f t="shared" si="18"/>
        <v/>
      </c>
      <c r="CN21" s="24" t="str">
        <f t="shared" si="18"/>
        <v/>
      </c>
      <c r="CO21" s="24" t="str">
        <f t="shared" si="18"/>
        <v/>
      </c>
      <c r="CP21" s="24" t="str">
        <f t="shared" si="18"/>
        <v/>
      </c>
      <c r="CQ21" s="24" t="str">
        <f t="shared" si="18"/>
        <v/>
      </c>
      <c r="CR21" s="24" t="str">
        <f t="shared" si="18"/>
        <v/>
      </c>
      <c r="CS21" s="24" t="str">
        <f t="shared" si="18"/>
        <v/>
      </c>
      <c r="CT21" s="24" t="str">
        <f t="shared" si="18"/>
        <v/>
      </c>
      <c r="CU21" s="25" t="str">
        <f t="shared" ref="CU21:CU26" si="19">IF(J21="","",IF(J21&lt;$CU$18,"○","×"))</f>
        <v/>
      </c>
      <c r="CV21" s="25" t="str">
        <f t="shared" ref="CV21:CV26" si="20">IF(J21="","",IF(CU21="×",IF(J21&lt;$CV$18,"○","×"),"×"))</f>
        <v/>
      </c>
      <c r="CW21" s="23" t="str">
        <f>IF(J21="","",IF(J21&lt;$CV$18,"○","×"))</f>
        <v/>
      </c>
      <c r="CX21" s="23" t="str">
        <f>IF(J21="","",IF(J21&gt;$CV$18,"○","×"))</f>
        <v/>
      </c>
      <c r="CY21" s="24" t="str">
        <f>IF(AA21="","",IF(AND($L21&gt;=CY$19,$L21&lt;=CY$20),430000,0))</f>
        <v/>
      </c>
      <c r="CZ21" s="24" t="str">
        <f>IF(AA21="","",IF(AND($L21&gt;CZ$19,$L21&lt;=CZ$20),290000,0))</f>
        <v/>
      </c>
      <c r="DA21" s="24" t="str">
        <f>IF(AA21="","",IF(AND($L21&gt;DA$19,$L21&lt;=DA$20),150000,0))</f>
        <v/>
      </c>
      <c r="DB21" s="24" t="str">
        <f>IF(AA21="","",IF($L21&gt;DB$19,0,0))</f>
        <v/>
      </c>
      <c r="DC21" s="23"/>
      <c r="DD21" s="23">
        <f t="shared" ref="DD21:DD26" si="21">IF(COUNTIF(E21:E21,"普通世帯主")+COUNTIF(E21:E21,"*被保険者*")+COUNTIF(E21:E21,"*特定同一*")=1,1,0)</f>
        <v>0</v>
      </c>
      <c r="DE21" s="23">
        <f t="shared" ref="DE21:DE26" si="22">IF(DD21=1,IF(OR(O21&gt;0,U21&gt;0),1,0),0)</f>
        <v>0</v>
      </c>
      <c r="DF21" s="23"/>
    </row>
    <row r="22" spans="1:110" ht="18" customHeight="1" x14ac:dyDescent="0.2">
      <c r="A22" s="9" t="s">
        <v>42</v>
      </c>
      <c r="B22" s="250"/>
      <c r="C22" s="250"/>
      <c r="D22" s="250"/>
      <c r="E22" s="251"/>
      <c r="F22" s="252"/>
      <c r="G22" s="253"/>
      <c r="H22" s="253"/>
      <c r="I22" s="253"/>
      <c r="J22" s="254" t="str">
        <f t="shared" si="2"/>
        <v/>
      </c>
      <c r="K22" s="255"/>
      <c r="L22" s="256"/>
      <c r="M22" s="257"/>
      <c r="N22" s="258"/>
      <c r="O22" s="184">
        <f>IF(給与所得計算用!M7="","",IF(COUNTIF(E22:E22,"*非自発*")=1,(給与所得計算用!M7-給与所得計算用!AN7)*0.3,給与所得計算用!M7-給与所得計算用!AN7))</f>
        <v>0</v>
      </c>
      <c r="P22" s="185"/>
      <c r="Q22" s="186"/>
      <c r="R22" s="256"/>
      <c r="S22" s="257"/>
      <c r="T22" s="258"/>
      <c r="U22" s="184" t="str">
        <f>IF(E22="","",IF(年金所得計算用!S7="",0,年金所得計算用!S7))</f>
        <v/>
      </c>
      <c r="V22" s="185"/>
      <c r="W22" s="186"/>
      <c r="X22" s="256"/>
      <c r="Y22" s="257"/>
      <c r="Z22" s="258"/>
      <c r="AA22" s="184" t="str">
        <f t="shared" si="3"/>
        <v/>
      </c>
      <c r="AB22" s="185"/>
      <c r="AC22" s="186"/>
      <c r="AE22" s="35" t="str">
        <f>軽減判定!S7</f>
        <v/>
      </c>
      <c r="AF22" s="35">
        <f t="shared" si="4"/>
        <v>0</v>
      </c>
      <c r="AG22" s="36"/>
      <c r="AH22" s="172" t="str">
        <f t="shared" si="5"/>
        <v/>
      </c>
      <c r="AI22" s="183"/>
      <c r="AJ22" s="173"/>
      <c r="AK22" s="172" t="str">
        <f t="shared" si="6"/>
        <v/>
      </c>
      <c r="AL22" s="173"/>
      <c r="AM22" s="172" t="str">
        <f t="shared" si="7"/>
        <v/>
      </c>
      <c r="AN22" s="173"/>
      <c r="AO22" s="172" t="str">
        <f t="shared" si="8"/>
        <v/>
      </c>
      <c r="AP22" s="173"/>
      <c r="AQ22" s="172" t="str">
        <f t="shared" ref="AQ22:AQ26" si="23">IF($AH22="","",ROUNDDOWN($AH22*Z$9*SUM($CI22:$CT22)/12,0))</f>
        <v/>
      </c>
      <c r="AR22" s="173"/>
      <c r="AS22" s="170" t="str">
        <f t="shared" si="9"/>
        <v/>
      </c>
      <c r="AT22" s="171"/>
      <c r="AU22" s="170" t="str">
        <f t="shared" si="10"/>
        <v/>
      </c>
      <c r="AV22" s="171"/>
      <c r="AW22" s="172" t="str">
        <f t="shared" si="11"/>
        <v/>
      </c>
      <c r="AX22" s="173"/>
      <c r="AY22" s="172" t="str">
        <f t="shared" ref="AY22:AY26" si="24">IF(J22="","",IF(OR(COUNTIF(E22:E22,"*擬制世帯主*")=1,E22="特定同一世帯所属者"),"",ROUNDDOWN(Z$10*SUM($CI22:$CT22)/12,0)))</f>
        <v/>
      </c>
      <c r="AZ22" s="173"/>
      <c r="BA22" s="170" t="str">
        <f t="shared" ref="BA22:BA26" si="25">IF(AS22="","",IF(OR($CU22="○",$CV22="○"),IF(軽減="軽減なし",ROUNDUP(AS22*0.5,0),AS22-ROUNDUP((AS22-ROUNDUP(AS22*(軽減/10),0))*0.5,0)),IF(軽減="軽減なし",IF(COUNTIF(E22:E22,"*社離旧扶*")=1,ROUNDUP(AS22*0.5,0),0),IF(AND(COUNTIF(E22:E22,"*社離旧扶*")=1,軽減=2),ROUNDUP((AS22*0.7)*(1-軽減/10),0),ROUNDUP(AS22*(軽減/10),0)))))</f>
        <v/>
      </c>
      <c r="BB22" s="171"/>
      <c r="BC22" s="170" t="str">
        <f t="shared" si="12"/>
        <v/>
      </c>
      <c r="BD22" s="171"/>
      <c r="BE22" s="170" t="str">
        <f t="shared" si="13"/>
        <v/>
      </c>
      <c r="BF22" s="171"/>
      <c r="BG22" s="170" t="str">
        <f t="shared" si="14"/>
        <v/>
      </c>
      <c r="BH22" s="171"/>
      <c r="BI22" s="191"/>
      <c r="BJ22" s="192"/>
      <c r="BK22" s="191"/>
      <c r="BL22" s="192"/>
      <c r="BM22" s="191"/>
      <c r="BN22" s="192"/>
      <c r="BO22" s="191"/>
      <c r="BP22" s="192"/>
      <c r="BQ22" s="196"/>
      <c r="BR22" s="197"/>
      <c r="BS22" s="198"/>
      <c r="BT22" s="23"/>
      <c r="BU22" s="23" t="str">
        <f t="shared" si="15"/>
        <v/>
      </c>
      <c r="BV22" s="24" t="str">
        <f t="shared" si="16"/>
        <v/>
      </c>
      <c r="BW22" s="24" t="str">
        <f t="shared" si="16"/>
        <v/>
      </c>
      <c r="BX22" s="24" t="str">
        <f t="shared" si="16"/>
        <v/>
      </c>
      <c r="BY22" s="24" t="str">
        <f t="shared" si="16"/>
        <v/>
      </c>
      <c r="BZ22" s="24" t="str">
        <f t="shared" si="16"/>
        <v/>
      </c>
      <c r="CA22" s="24" t="str">
        <f t="shared" si="16"/>
        <v/>
      </c>
      <c r="CB22" s="24" t="str">
        <f t="shared" si="16"/>
        <v/>
      </c>
      <c r="CC22" s="24" t="str">
        <f t="shared" si="16"/>
        <v/>
      </c>
      <c r="CD22" s="24" t="str">
        <f t="shared" si="16"/>
        <v/>
      </c>
      <c r="CE22" s="24" t="str">
        <f t="shared" si="16"/>
        <v/>
      </c>
      <c r="CF22" s="24" t="str">
        <f t="shared" si="16"/>
        <v/>
      </c>
      <c r="CG22" s="24" t="str">
        <f t="shared" si="16"/>
        <v/>
      </c>
      <c r="CH22" s="37">
        <f t="shared" si="17"/>
        <v>0</v>
      </c>
      <c r="CI22" s="24" t="str">
        <f t="shared" si="18"/>
        <v/>
      </c>
      <c r="CJ22" s="24" t="str">
        <f t="shared" si="18"/>
        <v/>
      </c>
      <c r="CK22" s="24" t="str">
        <f t="shared" si="18"/>
        <v/>
      </c>
      <c r="CL22" s="24" t="str">
        <f t="shared" si="18"/>
        <v/>
      </c>
      <c r="CM22" s="24" t="str">
        <f t="shared" si="18"/>
        <v/>
      </c>
      <c r="CN22" s="24" t="str">
        <f t="shared" si="18"/>
        <v/>
      </c>
      <c r="CO22" s="24" t="str">
        <f t="shared" si="18"/>
        <v/>
      </c>
      <c r="CP22" s="24" t="str">
        <f t="shared" si="18"/>
        <v/>
      </c>
      <c r="CQ22" s="24" t="str">
        <f t="shared" si="18"/>
        <v/>
      </c>
      <c r="CR22" s="24" t="str">
        <f t="shared" si="18"/>
        <v/>
      </c>
      <c r="CS22" s="24" t="str">
        <f t="shared" si="18"/>
        <v/>
      </c>
      <c r="CT22" s="24" t="str">
        <f t="shared" si="18"/>
        <v/>
      </c>
      <c r="CU22" s="25" t="str">
        <f t="shared" si="19"/>
        <v/>
      </c>
      <c r="CV22" s="25" t="str">
        <f t="shared" si="20"/>
        <v/>
      </c>
      <c r="CW22" s="23" t="str">
        <f t="shared" ref="CW22:CW26" si="26">IF(J22="","",IF(J22&lt;$CV$18,"○","×"))</f>
        <v/>
      </c>
      <c r="CX22" s="23" t="str">
        <f t="shared" ref="CX22:CX26" si="27">IF(J22="","",IF(J22&gt;$CV$18,"○","×"))</f>
        <v/>
      </c>
      <c r="CY22" s="24" t="str">
        <f t="shared" ref="CY22:CY26" si="28">IF(AA22="","",IF(AND($L22&gt;=CY$19,$L22&lt;=CY$20),430000,0))</f>
        <v/>
      </c>
      <c r="CZ22" s="24" t="str">
        <f t="shared" ref="CZ22:CZ26" si="29">IF(AA22="","",IF(AND($L22&gt;CZ$19,$L22&lt;=CZ$20),290000,0))</f>
        <v/>
      </c>
      <c r="DA22" s="24" t="str">
        <f t="shared" ref="DA22:DA26" si="30">IF(AA22="","",IF(AND($L22&gt;DA$19,$L22&lt;=DA$20),150000,0))</f>
        <v/>
      </c>
      <c r="DB22" s="24" t="str">
        <f t="shared" ref="DB22:DB26" si="31">IF(AA22="","",IF($L22&gt;DB$19,0,0))</f>
        <v/>
      </c>
      <c r="DC22" s="23"/>
      <c r="DD22" s="23">
        <f t="shared" si="21"/>
        <v>0</v>
      </c>
      <c r="DE22" s="23">
        <f t="shared" si="22"/>
        <v>0</v>
      </c>
      <c r="DF22" s="23"/>
    </row>
    <row r="23" spans="1:110" ht="18" customHeight="1" x14ac:dyDescent="0.2">
      <c r="A23" s="9" t="s">
        <v>43</v>
      </c>
      <c r="B23" s="259"/>
      <c r="C23" s="260"/>
      <c r="D23" s="261"/>
      <c r="E23" s="251"/>
      <c r="F23" s="252"/>
      <c r="G23" s="262"/>
      <c r="H23" s="263"/>
      <c r="I23" s="264"/>
      <c r="J23" s="254" t="str">
        <f t="shared" si="2"/>
        <v/>
      </c>
      <c r="K23" s="255"/>
      <c r="L23" s="256"/>
      <c r="M23" s="257"/>
      <c r="N23" s="258"/>
      <c r="O23" s="184">
        <f>IF(給与所得計算用!M8="","",IF(COUNTIF(E23:E23,"*非自発*")=1,(給与所得計算用!M8-給与所得計算用!AN8)*0.3,給与所得計算用!M8-給与所得計算用!AN8))</f>
        <v>0</v>
      </c>
      <c r="P23" s="185"/>
      <c r="Q23" s="186"/>
      <c r="R23" s="256"/>
      <c r="S23" s="257"/>
      <c r="T23" s="258"/>
      <c r="U23" s="184" t="str">
        <f>IF(E23="","",IF(年金所得計算用!S8="",0,年金所得計算用!S8))</f>
        <v/>
      </c>
      <c r="V23" s="185"/>
      <c r="W23" s="186"/>
      <c r="X23" s="256"/>
      <c r="Y23" s="257"/>
      <c r="Z23" s="258"/>
      <c r="AA23" s="184" t="str">
        <f>IF(E23="","",IF(O23="",0,O23)+IF(U23="",0,U23)+IF(X23="",0,X23))</f>
        <v/>
      </c>
      <c r="AB23" s="185"/>
      <c r="AC23" s="186"/>
      <c r="AE23" s="35" t="str">
        <f>軽減判定!S8</f>
        <v/>
      </c>
      <c r="AF23" s="35">
        <f t="shared" si="4"/>
        <v>0</v>
      </c>
      <c r="AG23" s="36"/>
      <c r="AH23" s="172" t="str">
        <f>IF(OR(E23="",COUNTIF(E23:E23,"*擬制世帯主*")=1,E23="特定同一世帯所属者"),"",IF(COUNTIF(E23:E23,"*社離旧扶*")=1,0,MAX(0,AA23-SUM(CY23:DB23))))</f>
        <v/>
      </c>
      <c r="AI23" s="183"/>
      <c r="AJ23" s="173"/>
      <c r="AK23" s="172" t="str">
        <f t="shared" si="6"/>
        <v/>
      </c>
      <c r="AL23" s="173"/>
      <c r="AM23" s="172" t="str">
        <f t="shared" si="7"/>
        <v/>
      </c>
      <c r="AN23" s="173"/>
      <c r="AO23" s="172" t="str">
        <f t="shared" si="8"/>
        <v/>
      </c>
      <c r="AP23" s="173"/>
      <c r="AQ23" s="172" t="str">
        <f t="shared" si="23"/>
        <v/>
      </c>
      <c r="AR23" s="173"/>
      <c r="AS23" s="170" t="str">
        <f>IF(J23="","",IF(OR(COUNTIF(E23:E23,"*擬制世帯主*")=1,E23="特定同一世帯所属者"),"",ROUNDDOWN(Q$10*SUM($CI23:$CT23)/12,0)))</f>
        <v/>
      </c>
      <c r="AT23" s="171"/>
      <c r="AU23" s="170" t="str">
        <f>IF(AH23="","",IF(OR(COUNTIF(E23:E23,"*擬制世帯主*")=1,E23="特定同一世帯所属者"),"",ROUNDDOWN(T$10*SUM($CI23:$CT23)/12,0)))</f>
        <v/>
      </c>
      <c r="AV23" s="171"/>
      <c r="AW23" s="172" t="str">
        <f>IF(AH23="","",IF(OR(COUNTIF(E23:E23,"*擬制世帯主*")=1,E23="特定同一世帯所属者"),"",IF($G23="","",IF(BU23="○",W$10/12*SUM(BV23:CG23),""))))</f>
        <v/>
      </c>
      <c r="AX23" s="173"/>
      <c r="AY23" s="172" t="str">
        <f>IF(J23="","",IF(OR(COUNTIF(E23:E23,"*擬制世帯主*")=1,E23="特定同一世帯所属者"),"",ROUNDDOWN(Z$10*SUM($CI23:$CT23)/12,0)))</f>
        <v/>
      </c>
      <c r="AZ23" s="173"/>
      <c r="BA23" s="170" t="str">
        <f>IF(AS23="","",IF(OR($CU23="○",$CV23="○"),IF(軽減="軽減なし",ROUNDUP(AS23*0.5,0),AS23-ROUNDUP((AS23-ROUNDUP(AS23*(軽減/10),0))*0.5,0)),IF(軽減="軽減なし",IF(COUNTIF(E23:E23,"*社離旧扶*")=1,ROUNDUP(AS23*0.5,0),0),IF(AND(COUNTIF(E23:E23,"*社離旧扶*")=1,軽減=2),ROUNDUP((AS23*0.7)*(1-軽減/10),0),ROUNDUP(AS23*(軽減/10),0)))))</f>
        <v/>
      </c>
      <c r="BB23" s="171"/>
      <c r="BC23" s="170" t="str">
        <f>IF(AU23="","",IF(OR($CU23="○",$CV23="○"),IF(軽減="軽減なし",ROUNDUP(AU23*0.5,0),AU23-ROUNDUP((AU23-ROUNDUP(AU23*(軽減/10),0))*0.5,0)),IF(軽減="軽減なし",IF(COUNTIF(E23:E23,"*社離旧扶*")=1,ROUNDUP(AU23*0.5,0),0),IF(AND(COUNTIF(E23:E23,"*社離旧扶*")=1,軽減=2),ROUNDUP((AU23*0.7)*(1-軽減/10),0),ROUNDUP(AU23*(軽減/10),0)))))</f>
        <v/>
      </c>
      <c r="BD23" s="171"/>
      <c r="BE23" s="170" t="str">
        <f t="shared" si="13"/>
        <v/>
      </c>
      <c r="BF23" s="171"/>
      <c r="BG23" s="170" t="str">
        <f>IF(AY23="","",IF($CW23="○",IF(軽減="軽減なし",ROUNDUP(AY23*1,0),AY23-ROUNDUP((AY23-ROUNDUP(AY23*(軽減/10),0))*0,0)),IF(軽減="軽減なし",IF(COUNTIF(E23:E23,"*社離旧扶*")=1,ROUNDUP(AY23*0.5,0),0),IF(AND(COUNTIF(E23:E23,"*社離旧扶*")=1,軽減=2),ROUNDUP((AY23*0.7)*(1-軽減/10),0),ROUNDUP(AY23*(軽減/10),0)))))</f>
        <v/>
      </c>
      <c r="BH23" s="171"/>
      <c r="BI23" s="191"/>
      <c r="BJ23" s="192"/>
      <c r="BK23" s="191"/>
      <c r="BL23" s="192"/>
      <c r="BM23" s="191"/>
      <c r="BN23" s="192"/>
      <c r="BO23" s="191"/>
      <c r="BP23" s="192"/>
      <c r="BQ23" s="196"/>
      <c r="BR23" s="197"/>
      <c r="BS23" s="198"/>
      <c r="BT23" s="23"/>
      <c r="BU23" s="23" t="str">
        <f t="shared" si="15"/>
        <v/>
      </c>
      <c r="BV23" s="24" t="str">
        <f t="shared" si="16"/>
        <v/>
      </c>
      <c r="BW23" s="24" t="str">
        <f t="shared" si="16"/>
        <v/>
      </c>
      <c r="BX23" s="24" t="str">
        <f t="shared" si="16"/>
        <v/>
      </c>
      <c r="BY23" s="24" t="str">
        <f t="shared" si="16"/>
        <v/>
      </c>
      <c r="BZ23" s="24" t="str">
        <f t="shared" si="16"/>
        <v/>
      </c>
      <c r="CA23" s="24" t="str">
        <f t="shared" si="16"/>
        <v/>
      </c>
      <c r="CB23" s="24" t="str">
        <f t="shared" si="16"/>
        <v/>
      </c>
      <c r="CC23" s="24" t="str">
        <f t="shared" si="16"/>
        <v/>
      </c>
      <c r="CD23" s="24" t="str">
        <f t="shared" si="16"/>
        <v/>
      </c>
      <c r="CE23" s="24" t="str">
        <f t="shared" si="16"/>
        <v/>
      </c>
      <c r="CF23" s="24" t="str">
        <f t="shared" si="16"/>
        <v/>
      </c>
      <c r="CG23" s="24" t="str">
        <f t="shared" si="16"/>
        <v/>
      </c>
      <c r="CH23" s="37">
        <f t="shared" si="17"/>
        <v>0</v>
      </c>
      <c r="CI23" s="24" t="str">
        <f t="shared" si="18"/>
        <v/>
      </c>
      <c r="CJ23" s="24" t="str">
        <f t="shared" si="18"/>
        <v/>
      </c>
      <c r="CK23" s="24" t="str">
        <f t="shared" si="18"/>
        <v/>
      </c>
      <c r="CL23" s="24" t="str">
        <f t="shared" si="18"/>
        <v/>
      </c>
      <c r="CM23" s="24" t="str">
        <f t="shared" si="18"/>
        <v/>
      </c>
      <c r="CN23" s="24" t="str">
        <f t="shared" si="18"/>
        <v/>
      </c>
      <c r="CO23" s="24" t="str">
        <f t="shared" si="18"/>
        <v/>
      </c>
      <c r="CP23" s="24" t="str">
        <f t="shared" si="18"/>
        <v/>
      </c>
      <c r="CQ23" s="24" t="str">
        <f t="shared" si="18"/>
        <v/>
      </c>
      <c r="CR23" s="24" t="str">
        <f t="shared" si="18"/>
        <v/>
      </c>
      <c r="CS23" s="24" t="str">
        <f t="shared" si="18"/>
        <v/>
      </c>
      <c r="CT23" s="24" t="str">
        <f t="shared" si="18"/>
        <v/>
      </c>
      <c r="CU23" s="25" t="str">
        <f t="shared" si="19"/>
        <v/>
      </c>
      <c r="CV23" s="25" t="str">
        <f t="shared" si="20"/>
        <v/>
      </c>
      <c r="CW23" s="23" t="str">
        <f t="shared" si="26"/>
        <v/>
      </c>
      <c r="CX23" s="23" t="str">
        <f t="shared" si="27"/>
        <v/>
      </c>
      <c r="CY23" s="24" t="str">
        <f t="shared" si="28"/>
        <v/>
      </c>
      <c r="CZ23" s="24" t="str">
        <f t="shared" si="29"/>
        <v/>
      </c>
      <c r="DA23" s="24" t="str">
        <f t="shared" si="30"/>
        <v/>
      </c>
      <c r="DB23" s="24" t="str">
        <f t="shared" si="31"/>
        <v/>
      </c>
      <c r="DC23" s="23"/>
      <c r="DD23" s="23">
        <f>IF(COUNTIF(E23:E23,"普通世帯主")+COUNTIF(E23:E23,"*被保険者*")+COUNTIF(E23:E23,"*特定同一*")=1,1,0)</f>
        <v>0</v>
      </c>
      <c r="DE23" s="23">
        <f t="shared" si="22"/>
        <v>0</v>
      </c>
      <c r="DF23" s="23"/>
    </row>
    <row r="24" spans="1:110" ht="18" customHeight="1" x14ac:dyDescent="0.2">
      <c r="A24" s="9" t="s">
        <v>44</v>
      </c>
      <c r="B24" s="259"/>
      <c r="C24" s="260"/>
      <c r="D24" s="261"/>
      <c r="E24" s="251"/>
      <c r="F24" s="252"/>
      <c r="G24" s="262"/>
      <c r="H24" s="263"/>
      <c r="I24" s="264"/>
      <c r="J24" s="254" t="str">
        <f t="shared" si="2"/>
        <v/>
      </c>
      <c r="K24" s="255"/>
      <c r="L24" s="256"/>
      <c r="M24" s="257"/>
      <c r="N24" s="258"/>
      <c r="O24" s="184">
        <f>IF(給与所得計算用!M9="","",IF(COUNTIF(E24:E24,"*非自発*")=1,(給与所得計算用!M9-給与所得計算用!AN9)*0.3,給与所得計算用!M9-給与所得計算用!AN9))</f>
        <v>0</v>
      </c>
      <c r="P24" s="185"/>
      <c r="Q24" s="186"/>
      <c r="R24" s="256"/>
      <c r="S24" s="257"/>
      <c r="T24" s="258"/>
      <c r="U24" s="184" t="str">
        <f>IF(E24="","",IF(年金所得計算用!S9="",0,年金所得計算用!S9))</f>
        <v/>
      </c>
      <c r="V24" s="185"/>
      <c r="W24" s="186"/>
      <c r="X24" s="256"/>
      <c r="Y24" s="257"/>
      <c r="Z24" s="258"/>
      <c r="AA24" s="184" t="str">
        <f>IF(E24="","",IF(O24="",0,O24)+IF(U24="",0,U24)+IF(X24="",0,X24))</f>
        <v/>
      </c>
      <c r="AB24" s="185"/>
      <c r="AC24" s="186"/>
      <c r="AE24" s="35" t="str">
        <f>軽減判定!S9</f>
        <v/>
      </c>
      <c r="AF24" s="35">
        <f t="shared" si="4"/>
        <v>0</v>
      </c>
      <c r="AG24" s="36"/>
      <c r="AH24" s="172" t="str">
        <f>IF(OR(E24="",COUNTIF(E24:E24,"*擬制世帯主*")=1,E24="特定同一世帯所属者"),"",IF(COUNTIF(E24:E24,"*社離旧扶*")=1,0,MAX(0,AA24-SUM(CY24:DB24))))</f>
        <v/>
      </c>
      <c r="AI24" s="183"/>
      <c r="AJ24" s="173"/>
      <c r="AK24" s="172" t="str">
        <f t="shared" si="6"/>
        <v/>
      </c>
      <c r="AL24" s="173"/>
      <c r="AM24" s="172" t="str">
        <f t="shared" si="7"/>
        <v/>
      </c>
      <c r="AN24" s="173"/>
      <c r="AO24" s="172" t="str">
        <f t="shared" si="8"/>
        <v/>
      </c>
      <c r="AP24" s="173"/>
      <c r="AQ24" s="172" t="str">
        <f t="shared" si="23"/>
        <v/>
      </c>
      <c r="AR24" s="173"/>
      <c r="AS24" s="170" t="str">
        <f>IF(J24="","",IF(OR(COUNTIF(E24:E24,"*擬制世帯主*")=1,E24="特定同一世帯所属者"),"",ROUNDDOWN(Q$10*SUM($CI24:$CT24)/12,0)))</f>
        <v/>
      </c>
      <c r="AT24" s="171"/>
      <c r="AU24" s="170" t="str">
        <f>IF(AH24="","",IF(OR(COUNTIF(E24:E24,"*擬制世帯主*")=1,E24="特定同一世帯所属者"),"",ROUNDDOWN(T$10*SUM($CI24:$CT24)/12,0)))</f>
        <v/>
      </c>
      <c r="AV24" s="171"/>
      <c r="AW24" s="172" t="str">
        <f>IF(AH24="","",IF(OR(COUNTIF(E24:E24,"*擬制世帯主*")=1,E24="特定同一世帯所属者"),"",IF($G24="","",IF(BU24="○",W$10/12*SUM(BV24:CG24),""))))</f>
        <v/>
      </c>
      <c r="AX24" s="173"/>
      <c r="AY24" s="172" t="str">
        <f>IF(J24="","",IF(OR(COUNTIF(E24:E24,"*擬制世帯主*")=1,E24="特定同一世帯所属者"),"",ROUNDDOWN(Z$10*SUM($CI24:$CT24)/12,0)))</f>
        <v/>
      </c>
      <c r="AZ24" s="173"/>
      <c r="BA24" s="170" t="str">
        <f>IF(AS24="","",IF(OR($CU24="○",$CV24="○"),IF(軽減="軽減なし",ROUNDUP(AS24*0.5,0),AS24-ROUNDUP((AS24-ROUNDUP(AS24*(軽減/10),0))*0.5,0)),IF(軽減="軽減なし",IF(COUNTIF(E24:E24,"*社離旧扶*")=1,ROUNDUP(AS24*0.5,0),0),IF(AND(COUNTIF(E24:E24,"*社離旧扶*")=1,軽減=2),ROUNDUP((AS24*0.7)*(1-軽減/10),0),ROUNDUP(AS24*(軽減/10),0)))))</f>
        <v/>
      </c>
      <c r="BB24" s="171"/>
      <c r="BC24" s="170" t="str">
        <f>IF(AU24="","",IF(OR($CU24="○",$CV24="○"),IF(軽減="軽減なし",ROUNDUP(AU24*0.5,0),AU24-ROUNDUP((AU24-ROUNDUP(AU24*(軽減/10),0))*0.5,0)),IF(軽減="軽減なし",IF(COUNTIF(E24:E24,"*社離旧扶*")=1,ROUNDUP(AU24*0.5,0),0),IF(AND(COUNTIF(E24:E24,"*社離旧扶*")=1,軽減=2),ROUNDUP((AU24*0.7)*(1-軽減/10),0),ROUNDUP(AU24*(軽減/10),0)))))</f>
        <v/>
      </c>
      <c r="BD24" s="171"/>
      <c r="BE24" s="170" t="str">
        <f t="shared" si="13"/>
        <v/>
      </c>
      <c r="BF24" s="171"/>
      <c r="BG24" s="170" t="str">
        <f>IF(AY24="","",IF($CW24="○",IF(軽減="軽減なし",ROUNDUP(AY24*1,0),AY24-ROUNDUP((AY24-ROUNDUP(AY24*(軽減/10),0))*0,0)),IF(軽減="軽減なし",IF(COUNTIF(E24:E24,"*社離旧扶*")=1,ROUNDUP(AY24*0.5,0),0),IF(AND(COUNTIF(E24:E24,"*社離旧扶*")=1,軽減=2),ROUNDUP((AY24*0.7)*(1-軽減/10),0),ROUNDUP(AY24*(軽減/10),0)))))</f>
        <v/>
      </c>
      <c r="BH24" s="171"/>
      <c r="BI24" s="191"/>
      <c r="BJ24" s="192"/>
      <c r="BK24" s="191"/>
      <c r="BL24" s="192"/>
      <c r="BM24" s="191"/>
      <c r="BN24" s="192"/>
      <c r="BO24" s="191"/>
      <c r="BP24" s="192"/>
      <c r="BQ24" s="196"/>
      <c r="BR24" s="197"/>
      <c r="BS24" s="198"/>
      <c r="BT24" s="23"/>
      <c r="BU24" s="23" t="str">
        <f t="shared" si="15"/>
        <v/>
      </c>
      <c r="BV24" s="24" t="str">
        <f t="shared" si="16"/>
        <v/>
      </c>
      <c r="BW24" s="24" t="str">
        <f t="shared" si="16"/>
        <v/>
      </c>
      <c r="BX24" s="24" t="str">
        <f t="shared" si="16"/>
        <v/>
      </c>
      <c r="BY24" s="24" t="str">
        <f t="shared" si="16"/>
        <v/>
      </c>
      <c r="BZ24" s="24" t="str">
        <f t="shared" si="16"/>
        <v/>
      </c>
      <c r="CA24" s="24" t="str">
        <f t="shared" si="16"/>
        <v/>
      </c>
      <c r="CB24" s="24" t="str">
        <f t="shared" si="16"/>
        <v/>
      </c>
      <c r="CC24" s="24" t="str">
        <f t="shared" si="16"/>
        <v/>
      </c>
      <c r="CD24" s="24" t="str">
        <f t="shared" si="16"/>
        <v/>
      </c>
      <c r="CE24" s="24" t="str">
        <f t="shared" si="16"/>
        <v/>
      </c>
      <c r="CF24" s="24" t="str">
        <f t="shared" si="16"/>
        <v/>
      </c>
      <c r="CG24" s="24" t="str">
        <f t="shared" si="16"/>
        <v/>
      </c>
      <c r="CH24" s="37">
        <f t="shared" si="17"/>
        <v>0</v>
      </c>
      <c r="CI24" s="24" t="str">
        <f t="shared" si="18"/>
        <v/>
      </c>
      <c r="CJ24" s="24" t="str">
        <f t="shared" si="18"/>
        <v/>
      </c>
      <c r="CK24" s="24" t="str">
        <f t="shared" si="18"/>
        <v/>
      </c>
      <c r="CL24" s="24" t="str">
        <f t="shared" si="18"/>
        <v/>
      </c>
      <c r="CM24" s="24" t="str">
        <f t="shared" si="18"/>
        <v/>
      </c>
      <c r="CN24" s="24" t="str">
        <f t="shared" si="18"/>
        <v/>
      </c>
      <c r="CO24" s="24" t="str">
        <f t="shared" si="18"/>
        <v/>
      </c>
      <c r="CP24" s="24" t="str">
        <f t="shared" si="18"/>
        <v/>
      </c>
      <c r="CQ24" s="24" t="str">
        <f t="shared" si="18"/>
        <v/>
      </c>
      <c r="CR24" s="24" t="str">
        <f t="shared" si="18"/>
        <v/>
      </c>
      <c r="CS24" s="24" t="str">
        <f t="shared" si="18"/>
        <v/>
      </c>
      <c r="CT24" s="24" t="str">
        <f t="shared" si="18"/>
        <v/>
      </c>
      <c r="CU24" s="25" t="str">
        <f t="shared" si="19"/>
        <v/>
      </c>
      <c r="CV24" s="25" t="str">
        <f t="shared" si="20"/>
        <v/>
      </c>
      <c r="CW24" s="23" t="str">
        <f t="shared" si="26"/>
        <v/>
      </c>
      <c r="CX24" s="23" t="str">
        <f t="shared" si="27"/>
        <v/>
      </c>
      <c r="CY24" s="24" t="str">
        <f t="shared" si="28"/>
        <v/>
      </c>
      <c r="CZ24" s="24" t="str">
        <f t="shared" si="29"/>
        <v/>
      </c>
      <c r="DA24" s="24" t="str">
        <f t="shared" si="30"/>
        <v/>
      </c>
      <c r="DB24" s="24" t="str">
        <f t="shared" si="31"/>
        <v/>
      </c>
      <c r="DC24" s="23"/>
      <c r="DD24" s="23">
        <f>IF(COUNTIF(E24:E24,"普通世帯主")+COUNTIF(E24:E24,"*被保険者*")+COUNTIF(E24:E24,"*特定同一*")=1,1,0)</f>
        <v>0</v>
      </c>
      <c r="DE24" s="23">
        <f t="shared" si="22"/>
        <v>0</v>
      </c>
      <c r="DF24" s="23"/>
    </row>
    <row r="25" spans="1:110" ht="18" customHeight="1" x14ac:dyDescent="0.2">
      <c r="A25" s="9" t="s">
        <v>45</v>
      </c>
      <c r="B25" s="259"/>
      <c r="C25" s="260"/>
      <c r="D25" s="261"/>
      <c r="E25" s="251"/>
      <c r="F25" s="252"/>
      <c r="G25" s="253"/>
      <c r="H25" s="253"/>
      <c r="I25" s="253"/>
      <c r="J25" s="254" t="str">
        <f t="shared" si="2"/>
        <v/>
      </c>
      <c r="K25" s="255"/>
      <c r="L25" s="256"/>
      <c r="M25" s="257"/>
      <c r="N25" s="258"/>
      <c r="O25" s="184">
        <f>IF(給与所得計算用!M10="","",IF(COUNTIF(E25:E25,"*非自発*")=1,(給与所得計算用!M10-給与所得計算用!AN10)*0.3,給与所得計算用!M10-給与所得計算用!AN10))</f>
        <v>0</v>
      </c>
      <c r="P25" s="185"/>
      <c r="Q25" s="186"/>
      <c r="R25" s="256"/>
      <c r="S25" s="257"/>
      <c r="T25" s="258"/>
      <c r="U25" s="184" t="str">
        <f>IF(E25="","",IF(年金所得計算用!S10="",0,年金所得計算用!S10))</f>
        <v/>
      </c>
      <c r="V25" s="185"/>
      <c r="W25" s="186"/>
      <c r="X25" s="256"/>
      <c r="Y25" s="257"/>
      <c r="Z25" s="258"/>
      <c r="AA25" s="184" t="str">
        <f t="shared" si="3"/>
        <v/>
      </c>
      <c r="AB25" s="185"/>
      <c r="AC25" s="186"/>
      <c r="AE25" s="35" t="str">
        <f>軽減判定!S10</f>
        <v/>
      </c>
      <c r="AF25" s="35">
        <f t="shared" si="4"/>
        <v>0</v>
      </c>
      <c r="AG25" s="36"/>
      <c r="AH25" s="172" t="str">
        <f t="shared" si="5"/>
        <v/>
      </c>
      <c r="AI25" s="183"/>
      <c r="AJ25" s="173"/>
      <c r="AK25" s="172" t="str">
        <f t="shared" si="6"/>
        <v/>
      </c>
      <c r="AL25" s="173"/>
      <c r="AM25" s="172" t="str">
        <f t="shared" si="7"/>
        <v/>
      </c>
      <c r="AN25" s="173"/>
      <c r="AO25" s="172" t="str">
        <f t="shared" si="8"/>
        <v/>
      </c>
      <c r="AP25" s="173"/>
      <c r="AQ25" s="172" t="str">
        <f t="shared" si="23"/>
        <v/>
      </c>
      <c r="AR25" s="173"/>
      <c r="AS25" s="170" t="str">
        <f t="shared" si="9"/>
        <v/>
      </c>
      <c r="AT25" s="171"/>
      <c r="AU25" s="170" t="str">
        <f t="shared" si="10"/>
        <v/>
      </c>
      <c r="AV25" s="171"/>
      <c r="AW25" s="172" t="str">
        <f t="shared" si="11"/>
        <v/>
      </c>
      <c r="AX25" s="173"/>
      <c r="AY25" s="172" t="str">
        <f t="shared" si="24"/>
        <v/>
      </c>
      <c r="AZ25" s="173"/>
      <c r="BA25" s="170" t="str">
        <f t="shared" si="25"/>
        <v/>
      </c>
      <c r="BB25" s="171"/>
      <c r="BC25" s="170" t="str">
        <f t="shared" si="12"/>
        <v/>
      </c>
      <c r="BD25" s="171"/>
      <c r="BE25" s="170" t="str">
        <f t="shared" si="13"/>
        <v/>
      </c>
      <c r="BF25" s="171"/>
      <c r="BG25" s="170" t="str">
        <f t="shared" si="14"/>
        <v/>
      </c>
      <c r="BH25" s="171"/>
      <c r="BI25" s="191"/>
      <c r="BJ25" s="192"/>
      <c r="BK25" s="191"/>
      <c r="BL25" s="192"/>
      <c r="BM25" s="191"/>
      <c r="BN25" s="192"/>
      <c r="BO25" s="191"/>
      <c r="BP25" s="192"/>
      <c r="BQ25" s="196"/>
      <c r="BR25" s="197"/>
      <c r="BS25" s="198"/>
      <c r="BT25" s="23"/>
      <c r="BU25" s="23" t="str">
        <f t="shared" si="15"/>
        <v/>
      </c>
      <c r="BV25" s="24" t="str">
        <f t="shared" si="16"/>
        <v/>
      </c>
      <c r="BW25" s="24" t="str">
        <f t="shared" si="16"/>
        <v/>
      </c>
      <c r="BX25" s="24" t="str">
        <f t="shared" si="16"/>
        <v/>
      </c>
      <c r="BY25" s="24" t="str">
        <f t="shared" si="16"/>
        <v/>
      </c>
      <c r="BZ25" s="24" t="str">
        <f t="shared" si="16"/>
        <v/>
      </c>
      <c r="CA25" s="24" t="str">
        <f t="shared" si="16"/>
        <v/>
      </c>
      <c r="CB25" s="24" t="str">
        <f t="shared" si="16"/>
        <v/>
      </c>
      <c r="CC25" s="24" t="str">
        <f t="shared" si="16"/>
        <v/>
      </c>
      <c r="CD25" s="24" t="str">
        <f t="shared" si="16"/>
        <v/>
      </c>
      <c r="CE25" s="24" t="str">
        <f t="shared" si="16"/>
        <v/>
      </c>
      <c r="CF25" s="24" t="str">
        <f t="shared" si="16"/>
        <v/>
      </c>
      <c r="CG25" s="24" t="str">
        <f t="shared" si="16"/>
        <v/>
      </c>
      <c r="CH25" s="37">
        <f t="shared" si="17"/>
        <v>0</v>
      </c>
      <c r="CI25" s="24" t="str">
        <f t="shared" si="18"/>
        <v/>
      </c>
      <c r="CJ25" s="24" t="str">
        <f t="shared" si="18"/>
        <v/>
      </c>
      <c r="CK25" s="24" t="str">
        <f t="shared" si="18"/>
        <v/>
      </c>
      <c r="CL25" s="24" t="str">
        <f t="shared" si="18"/>
        <v/>
      </c>
      <c r="CM25" s="24" t="str">
        <f t="shared" si="18"/>
        <v/>
      </c>
      <c r="CN25" s="24" t="str">
        <f t="shared" si="18"/>
        <v/>
      </c>
      <c r="CO25" s="24" t="str">
        <f t="shared" si="18"/>
        <v/>
      </c>
      <c r="CP25" s="24" t="str">
        <f t="shared" si="18"/>
        <v/>
      </c>
      <c r="CQ25" s="24" t="str">
        <f t="shared" si="18"/>
        <v/>
      </c>
      <c r="CR25" s="24" t="str">
        <f t="shared" si="18"/>
        <v/>
      </c>
      <c r="CS25" s="24" t="str">
        <f t="shared" si="18"/>
        <v/>
      </c>
      <c r="CT25" s="24" t="str">
        <f t="shared" si="18"/>
        <v/>
      </c>
      <c r="CU25" s="25" t="str">
        <f t="shared" si="19"/>
        <v/>
      </c>
      <c r="CV25" s="25" t="str">
        <f t="shared" si="20"/>
        <v/>
      </c>
      <c r="CW25" s="23" t="str">
        <f t="shared" si="26"/>
        <v/>
      </c>
      <c r="CX25" s="23" t="str">
        <f t="shared" si="27"/>
        <v/>
      </c>
      <c r="CY25" s="24" t="str">
        <f t="shared" si="28"/>
        <v/>
      </c>
      <c r="CZ25" s="24" t="str">
        <f t="shared" si="29"/>
        <v/>
      </c>
      <c r="DA25" s="24" t="str">
        <f t="shared" si="30"/>
        <v/>
      </c>
      <c r="DB25" s="24" t="str">
        <f t="shared" si="31"/>
        <v/>
      </c>
      <c r="DC25" s="23"/>
      <c r="DD25" s="23">
        <f t="shared" si="21"/>
        <v>0</v>
      </c>
      <c r="DE25" s="23">
        <f t="shared" si="22"/>
        <v>0</v>
      </c>
      <c r="DF25" s="23"/>
    </row>
    <row r="26" spans="1:110" ht="18" customHeight="1" x14ac:dyDescent="0.2">
      <c r="A26" s="9" t="s">
        <v>46</v>
      </c>
      <c r="B26" s="250"/>
      <c r="C26" s="250"/>
      <c r="D26" s="250"/>
      <c r="E26" s="251"/>
      <c r="F26" s="252"/>
      <c r="G26" s="253"/>
      <c r="H26" s="253"/>
      <c r="I26" s="253"/>
      <c r="J26" s="254" t="str">
        <f t="shared" si="2"/>
        <v/>
      </c>
      <c r="K26" s="255"/>
      <c r="L26" s="256"/>
      <c r="M26" s="257"/>
      <c r="N26" s="258"/>
      <c r="O26" s="184">
        <f>IF(給与所得計算用!M11="","",IF(COUNTIF(E26:E26,"*非自発*")=1,(給与所得計算用!M11-給与所得計算用!AN11)*0.3,給与所得計算用!M11-給与所得計算用!AN11))</f>
        <v>0</v>
      </c>
      <c r="P26" s="185"/>
      <c r="Q26" s="186"/>
      <c r="R26" s="256"/>
      <c r="S26" s="257"/>
      <c r="T26" s="258"/>
      <c r="U26" s="184" t="str">
        <f>IF(E26="","",IF(年金所得計算用!S11="",0,年金所得計算用!S11))</f>
        <v/>
      </c>
      <c r="V26" s="185"/>
      <c r="W26" s="186"/>
      <c r="X26" s="256"/>
      <c r="Y26" s="257"/>
      <c r="Z26" s="258"/>
      <c r="AA26" s="184" t="str">
        <f t="shared" si="3"/>
        <v/>
      </c>
      <c r="AB26" s="185"/>
      <c r="AC26" s="186"/>
      <c r="AE26" s="35" t="str">
        <f>軽減判定!S11</f>
        <v/>
      </c>
      <c r="AF26" s="35">
        <f t="shared" si="4"/>
        <v>0</v>
      </c>
      <c r="AG26" s="36"/>
      <c r="AH26" s="172" t="str">
        <f t="shared" si="5"/>
        <v/>
      </c>
      <c r="AI26" s="183"/>
      <c r="AJ26" s="173"/>
      <c r="AK26" s="172" t="str">
        <f t="shared" si="6"/>
        <v/>
      </c>
      <c r="AL26" s="173"/>
      <c r="AM26" s="172" t="str">
        <f t="shared" si="7"/>
        <v/>
      </c>
      <c r="AN26" s="173"/>
      <c r="AO26" s="172" t="str">
        <f t="shared" si="8"/>
        <v/>
      </c>
      <c r="AP26" s="173"/>
      <c r="AQ26" s="172" t="str">
        <f t="shared" si="23"/>
        <v/>
      </c>
      <c r="AR26" s="173"/>
      <c r="AS26" s="170" t="str">
        <f t="shared" si="9"/>
        <v/>
      </c>
      <c r="AT26" s="171"/>
      <c r="AU26" s="170" t="str">
        <f t="shared" si="10"/>
        <v/>
      </c>
      <c r="AV26" s="171"/>
      <c r="AW26" s="172" t="str">
        <f t="shared" si="11"/>
        <v/>
      </c>
      <c r="AX26" s="173"/>
      <c r="AY26" s="172" t="str">
        <f t="shared" si="24"/>
        <v/>
      </c>
      <c r="AZ26" s="173"/>
      <c r="BA26" s="170" t="str">
        <f t="shared" si="25"/>
        <v/>
      </c>
      <c r="BB26" s="171"/>
      <c r="BC26" s="170" t="str">
        <f t="shared" si="12"/>
        <v/>
      </c>
      <c r="BD26" s="171"/>
      <c r="BE26" s="170" t="str">
        <f t="shared" si="13"/>
        <v/>
      </c>
      <c r="BF26" s="171"/>
      <c r="BG26" s="170" t="str">
        <f>IF(AY26="","",IF($CW26="○",IF(軽減="軽減なし",ROUNDUP(AY26*1,0),AY26-ROUNDUP((AY26-ROUNDUP(AY26*(軽減/10),0))*0,0)),IF(軽減="軽減なし",IF(COUNTIF(E26:E26,"*社離旧扶*")=1,ROUNDUP(AY26*0.5,0),0),IF(AND(COUNTIF(E26:E26,"*社離旧扶*")=1,軽減=2),ROUNDUP((AY26*0.7)*(1-軽減/10),0),ROUNDUP(AY26*(軽減/10),0)))))</f>
        <v/>
      </c>
      <c r="BH26" s="171"/>
      <c r="BI26" s="191"/>
      <c r="BJ26" s="192"/>
      <c r="BK26" s="191"/>
      <c r="BL26" s="192"/>
      <c r="BM26" s="191"/>
      <c r="BN26" s="192"/>
      <c r="BO26" s="191"/>
      <c r="BP26" s="192"/>
      <c r="BQ26" s="196"/>
      <c r="BR26" s="197"/>
      <c r="BS26" s="198"/>
      <c r="BT26" s="23"/>
      <c r="BU26" s="23" t="str">
        <f>IF(J26="","",IF(SUM(BV26:CG26)&gt;0,"○","×"))</f>
        <v/>
      </c>
      <c r="BV26" s="24" t="str">
        <f t="shared" si="16"/>
        <v/>
      </c>
      <c r="BW26" s="24" t="str">
        <f t="shared" si="16"/>
        <v/>
      </c>
      <c r="BX26" s="24" t="str">
        <f t="shared" si="16"/>
        <v/>
      </c>
      <c r="BY26" s="24" t="str">
        <f t="shared" si="16"/>
        <v/>
      </c>
      <c r="BZ26" s="24" t="str">
        <f t="shared" si="16"/>
        <v/>
      </c>
      <c r="CA26" s="24" t="str">
        <f t="shared" si="16"/>
        <v/>
      </c>
      <c r="CB26" s="24" t="str">
        <f t="shared" si="16"/>
        <v/>
      </c>
      <c r="CC26" s="24" t="str">
        <f t="shared" si="16"/>
        <v/>
      </c>
      <c r="CD26" s="24" t="str">
        <f t="shared" si="16"/>
        <v/>
      </c>
      <c r="CE26" s="24" t="str">
        <f t="shared" si="16"/>
        <v/>
      </c>
      <c r="CF26" s="24" t="str">
        <f t="shared" si="16"/>
        <v/>
      </c>
      <c r="CG26" s="24" t="str">
        <f t="shared" si="16"/>
        <v/>
      </c>
      <c r="CH26" s="37">
        <f t="shared" si="17"/>
        <v>0</v>
      </c>
      <c r="CI26" s="24" t="str">
        <f t="shared" si="18"/>
        <v/>
      </c>
      <c r="CJ26" s="24" t="str">
        <f t="shared" si="18"/>
        <v/>
      </c>
      <c r="CK26" s="24" t="str">
        <f t="shared" si="18"/>
        <v/>
      </c>
      <c r="CL26" s="24" t="str">
        <f t="shared" si="18"/>
        <v/>
      </c>
      <c r="CM26" s="24" t="str">
        <f t="shared" si="18"/>
        <v/>
      </c>
      <c r="CN26" s="24" t="str">
        <f t="shared" si="18"/>
        <v/>
      </c>
      <c r="CO26" s="24" t="str">
        <f t="shared" si="18"/>
        <v/>
      </c>
      <c r="CP26" s="24" t="str">
        <f t="shared" si="18"/>
        <v/>
      </c>
      <c r="CQ26" s="24" t="str">
        <f t="shared" si="18"/>
        <v/>
      </c>
      <c r="CR26" s="24" t="str">
        <f t="shared" si="18"/>
        <v/>
      </c>
      <c r="CS26" s="24" t="str">
        <f t="shared" si="18"/>
        <v/>
      </c>
      <c r="CT26" s="24" t="str">
        <f t="shared" si="18"/>
        <v/>
      </c>
      <c r="CU26" s="25" t="str">
        <f t="shared" si="19"/>
        <v/>
      </c>
      <c r="CV26" s="25" t="str">
        <f t="shared" si="20"/>
        <v/>
      </c>
      <c r="CW26" s="23" t="str">
        <f t="shared" si="26"/>
        <v/>
      </c>
      <c r="CX26" s="23" t="str">
        <f t="shared" si="27"/>
        <v/>
      </c>
      <c r="CY26" s="24" t="str">
        <f t="shared" si="28"/>
        <v/>
      </c>
      <c r="CZ26" s="24" t="str">
        <f t="shared" si="29"/>
        <v/>
      </c>
      <c r="DA26" s="24" t="str">
        <f t="shared" si="30"/>
        <v/>
      </c>
      <c r="DB26" s="24" t="str">
        <f t="shared" si="31"/>
        <v/>
      </c>
      <c r="DC26" s="23"/>
      <c r="DD26" s="23">
        <f t="shared" si="21"/>
        <v>0</v>
      </c>
      <c r="DE26" s="23">
        <f t="shared" si="22"/>
        <v>0</v>
      </c>
      <c r="DF26" s="23"/>
    </row>
    <row r="27" spans="1:110" ht="18" customHeight="1" x14ac:dyDescent="0.2">
      <c r="AE27" s="38"/>
      <c r="AF27" s="38"/>
      <c r="AG27" s="36"/>
      <c r="AH27" s="172" t="str">
        <f>IF(OR(E27="",E27="擬制世帯主"),"",IF(COUNTIF(E27:E27,"*社離旧扶*")=1,0,MAX(0,AA27-SUM(CY27:DB27))))</f>
        <v/>
      </c>
      <c r="AI27" s="183"/>
      <c r="AJ27" s="173"/>
      <c r="AK27" s="172">
        <f>SUM(AK21:AL26)</f>
        <v>0</v>
      </c>
      <c r="AL27" s="173"/>
      <c r="AM27" s="172">
        <f>SUM(AM21:AN26)</f>
        <v>0</v>
      </c>
      <c r="AN27" s="173"/>
      <c r="AO27" s="172">
        <f>SUM(AO21:AP26)</f>
        <v>0</v>
      </c>
      <c r="AP27" s="173"/>
      <c r="AQ27" s="172">
        <f>SUM(AQ21:AR26)</f>
        <v>0</v>
      </c>
      <c r="AR27" s="173"/>
      <c r="AS27" s="172">
        <f>SUM(AS21:AT26)</f>
        <v>0</v>
      </c>
      <c r="AT27" s="173"/>
      <c r="AU27" s="172">
        <f>SUM(AU21:AV26)</f>
        <v>0</v>
      </c>
      <c r="AV27" s="173"/>
      <c r="AW27" s="172">
        <f>SUM(AW21:AX26)</f>
        <v>0</v>
      </c>
      <c r="AX27" s="173"/>
      <c r="AY27" s="172">
        <f>SUM(AY21:AZ26)</f>
        <v>0</v>
      </c>
      <c r="AZ27" s="173"/>
      <c r="BA27" s="172">
        <f>SUM(BA21:BB26)</f>
        <v>0</v>
      </c>
      <c r="BB27" s="173"/>
      <c r="BC27" s="172">
        <f>SUM(BC21:BD26)</f>
        <v>0</v>
      </c>
      <c r="BD27" s="173"/>
      <c r="BE27" s="172">
        <f>SUM(BE21:BF26)</f>
        <v>0</v>
      </c>
      <c r="BF27" s="173"/>
      <c r="BG27" s="172">
        <f>SUM(BG21:BH26)</f>
        <v>0</v>
      </c>
      <c r="BH27" s="173"/>
      <c r="BI27" s="203">
        <f>BI21</f>
        <v>0</v>
      </c>
      <c r="BJ27" s="203"/>
      <c r="BK27" s="203">
        <f>BK21</f>
        <v>0</v>
      </c>
      <c r="BL27" s="203"/>
      <c r="BM27" s="203">
        <f>BM21</f>
        <v>0</v>
      </c>
      <c r="BN27" s="203"/>
      <c r="BO27" s="203">
        <f>BO21</f>
        <v>0</v>
      </c>
      <c r="BP27" s="203"/>
      <c r="BQ27" s="196"/>
      <c r="BR27" s="197"/>
      <c r="BS27" s="198"/>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5"/>
      <c r="CV27" s="25"/>
      <c r="CW27" s="23"/>
      <c r="CX27" s="23"/>
      <c r="CY27" s="24"/>
      <c r="CZ27" s="24"/>
      <c r="DA27" s="24"/>
      <c r="DB27" s="24"/>
      <c r="DC27" s="23"/>
      <c r="DD27" s="23"/>
      <c r="DE27" s="23"/>
      <c r="DF27" s="23"/>
    </row>
    <row r="28" spans="1:110" ht="18" customHeight="1" x14ac:dyDescent="0.2">
      <c r="A28" s="156" t="s">
        <v>101</v>
      </c>
      <c r="B28" s="157"/>
      <c r="C28" s="160">
        <f>IF(O29="○",7,IF(U29="○",5,IF(AA29="○",2,"軽減なし")))</f>
        <v>7</v>
      </c>
      <c r="D28" s="160"/>
      <c r="E28" s="160"/>
      <c r="F28" s="155" t="s">
        <v>102</v>
      </c>
      <c r="G28" s="155"/>
      <c r="H28" s="155"/>
      <c r="I28" s="161">
        <f>SUM(AF21:AF26)</f>
        <v>0</v>
      </c>
      <c r="J28" s="161"/>
      <c r="K28" s="161"/>
      <c r="L28" s="155" t="s">
        <v>103</v>
      </c>
      <c r="M28" s="155"/>
      <c r="N28" s="155"/>
      <c r="O28" s="154">
        <f>$R$15+$R$18*(IF(DE20=0,0,DE20-1))</f>
        <v>430000</v>
      </c>
      <c r="P28" s="155"/>
      <c r="Q28" s="155"/>
      <c r="R28" s="155" t="s">
        <v>104</v>
      </c>
      <c r="S28" s="155"/>
      <c r="T28" s="155"/>
      <c r="U28" s="154">
        <f>$R$15+U16*DD20+$R$18*(IF(DE20=0,0,DE20-1))</f>
        <v>430000</v>
      </c>
      <c r="V28" s="155"/>
      <c r="W28" s="155"/>
      <c r="X28" s="155" t="s">
        <v>105</v>
      </c>
      <c r="Y28" s="155"/>
      <c r="Z28" s="155"/>
      <c r="AA28" s="154">
        <f>$R$15+U17*DD20+$R$18*(IF(DE20=0,0,DE20-1))</f>
        <v>430000</v>
      </c>
      <c r="AB28" s="155"/>
      <c r="AC28" s="155"/>
      <c r="AE28" s="38"/>
      <c r="AF28" s="38"/>
      <c r="AG28" s="38"/>
      <c r="AH28" s="38"/>
      <c r="AI28" s="38"/>
      <c r="AJ28" s="38"/>
      <c r="AK28" s="39"/>
      <c r="AL28" s="40"/>
      <c r="AM28" s="39"/>
      <c r="AN28" s="40"/>
      <c r="AO28" s="39"/>
      <c r="AP28" s="40"/>
      <c r="AQ28" s="39"/>
      <c r="AR28" s="40"/>
      <c r="AS28" s="39"/>
      <c r="AT28" s="40"/>
      <c r="AU28" s="39"/>
      <c r="AV28" s="40"/>
      <c r="AW28" s="39"/>
      <c r="AX28" s="40"/>
      <c r="AY28" s="39"/>
      <c r="AZ28" s="40"/>
      <c r="BA28" s="39"/>
      <c r="BB28" s="40"/>
      <c r="BC28" s="39"/>
      <c r="BD28" s="40"/>
      <c r="BE28" s="39"/>
      <c r="BF28" s="40"/>
      <c r="BG28" s="39"/>
      <c r="BH28" s="40"/>
      <c r="BI28" s="41"/>
      <c r="BJ28" s="42"/>
      <c r="BK28" s="42"/>
      <c r="BL28" s="42"/>
      <c r="BM28" s="42"/>
      <c r="BN28" s="42"/>
      <c r="BO28" s="42"/>
      <c r="BP28" s="43"/>
      <c r="BQ28" s="196"/>
      <c r="BR28" s="197"/>
      <c r="BS28" s="198"/>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5"/>
      <c r="CV28" s="25"/>
      <c r="CW28" s="23"/>
      <c r="CX28" s="23"/>
      <c r="CY28" s="24"/>
      <c r="CZ28" s="24"/>
      <c r="DA28" s="24"/>
      <c r="DB28" s="24"/>
      <c r="DC28" s="23"/>
      <c r="DD28" s="23"/>
      <c r="DE28" s="23"/>
      <c r="DF28" s="23"/>
    </row>
    <row r="29" spans="1:110" ht="18" customHeight="1" x14ac:dyDescent="0.2">
      <c r="A29" s="158"/>
      <c r="B29" s="159"/>
      <c r="C29" s="160"/>
      <c r="D29" s="160"/>
      <c r="E29" s="160"/>
      <c r="F29" s="155"/>
      <c r="G29" s="155"/>
      <c r="H29" s="155"/>
      <c r="I29" s="161"/>
      <c r="J29" s="161"/>
      <c r="K29" s="161"/>
      <c r="L29" s="155"/>
      <c r="M29" s="155"/>
      <c r="N29" s="155"/>
      <c r="O29" s="162" t="str">
        <f>IF($I$28&lt;=O28,"○","")</f>
        <v>○</v>
      </c>
      <c r="P29" s="162"/>
      <c r="Q29" s="162"/>
      <c r="R29" s="155"/>
      <c r="S29" s="155"/>
      <c r="T29" s="155"/>
      <c r="U29" s="162" t="str">
        <f>IF(O29="○","",IF($I$28&lt;=U28,"○",""))</f>
        <v/>
      </c>
      <c r="V29" s="162"/>
      <c r="W29" s="162"/>
      <c r="X29" s="155"/>
      <c r="Y29" s="155"/>
      <c r="Z29" s="155"/>
      <c r="AA29" s="162" t="str">
        <f>IF(O29="○","",IF(U29="○","",IF(I28&lt;=AA28,"○","")))</f>
        <v/>
      </c>
      <c r="AB29" s="162"/>
      <c r="AC29" s="162"/>
      <c r="AE29" s="38"/>
      <c r="AF29" s="23"/>
      <c r="AG29" s="38"/>
      <c r="AH29" s="38"/>
      <c r="AI29" s="38"/>
      <c r="AJ29" s="38"/>
      <c r="AK29" s="39"/>
      <c r="AL29" s="40"/>
      <c r="AM29" s="39"/>
      <c r="AN29" s="40"/>
      <c r="AO29" s="39"/>
      <c r="AP29" s="40"/>
      <c r="AQ29" s="39"/>
      <c r="AR29" s="40"/>
      <c r="AS29" s="39"/>
      <c r="AT29" s="40"/>
      <c r="AU29" s="39"/>
      <c r="AV29" s="40"/>
      <c r="AW29" s="39"/>
      <c r="AX29" s="40"/>
      <c r="AY29" s="39"/>
      <c r="AZ29" s="40"/>
      <c r="BA29" s="39"/>
      <c r="BB29" s="40"/>
      <c r="BC29" s="39"/>
      <c r="BD29" s="40"/>
      <c r="BE29" s="39"/>
      <c r="BF29" s="40"/>
      <c r="BG29" s="39"/>
      <c r="BH29" s="40"/>
      <c r="BI29" s="41"/>
      <c r="BJ29" s="42"/>
      <c r="BK29" s="42"/>
      <c r="BL29" s="42"/>
      <c r="BM29" s="42"/>
      <c r="BN29" s="42"/>
      <c r="BO29" s="42"/>
      <c r="BP29" s="43"/>
      <c r="BQ29" s="196"/>
      <c r="BR29" s="197"/>
      <c r="BS29" s="198"/>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5"/>
      <c r="CV29" s="25"/>
      <c r="CW29" s="23"/>
      <c r="CX29" s="23"/>
      <c r="CY29" s="24"/>
      <c r="CZ29" s="24"/>
      <c r="DA29" s="24"/>
      <c r="DB29" s="24"/>
      <c r="DC29" s="23"/>
      <c r="DD29" s="23"/>
      <c r="DE29" s="23"/>
      <c r="DF29" s="23"/>
    </row>
    <row r="30" spans="1:110" ht="18" customHeight="1" x14ac:dyDescent="0.2">
      <c r="AE30" s="23"/>
      <c r="AJ30" s="23"/>
      <c r="AK30" s="170">
        <f>SUM(AK27:AR27)</f>
        <v>0</v>
      </c>
      <c r="AL30" s="202"/>
      <c r="AM30" s="202"/>
      <c r="AN30" s="202"/>
      <c r="AO30" s="202"/>
      <c r="AP30" s="202"/>
      <c r="AQ30" s="202"/>
      <c r="AR30" s="171"/>
      <c r="AS30" s="170">
        <f>SUM(AS27:AZ27)</f>
        <v>0</v>
      </c>
      <c r="AT30" s="202"/>
      <c r="AU30" s="202"/>
      <c r="AV30" s="202"/>
      <c r="AW30" s="202"/>
      <c r="AX30" s="202"/>
      <c r="AY30" s="202"/>
      <c r="AZ30" s="171"/>
      <c r="BA30" s="170">
        <f>SUM(BA27:BH27)</f>
        <v>0</v>
      </c>
      <c r="BB30" s="202"/>
      <c r="BC30" s="202"/>
      <c r="BD30" s="202"/>
      <c r="BE30" s="202"/>
      <c r="BF30" s="202"/>
      <c r="BG30" s="202"/>
      <c r="BH30" s="171"/>
      <c r="BI30" s="170">
        <f>SUM(BI27:BP27)</f>
        <v>0</v>
      </c>
      <c r="BJ30" s="202"/>
      <c r="BK30" s="202"/>
      <c r="BL30" s="202"/>
      <c r="BM30" s="202"/>
      <c r="BN30" s="202"/>
      <c r="BO30" s="202"/>
      <c r="BP30" s="171"/>
      <c r="BQ30" s="199"/>
      <c r="BR30" s="200"/>
      <c r="BS30" s="201"/>
      <c r="BT30" s="23"/>
      <c r="BU30" s="23"/>
      <c r="BV30" s="24"/>
      <c r="BW30" s="24"/>
      <c r="BX30" s="24"/>
      <c r="BY30" s="24"/>
      <c r="BZ30" s="24"/>
      <c r="CA30" s="24"/>
      <c r="CB30" s="24"/>
      <c r="CC30" s="24"/>
      <c r="CD30" s="24"/>
      <c r="CE30" s="24"/>
      <c r="CF30" s="24"/>
      <c r="CG30" s="24"/>
      <c r="CH30" s="23"/>
      <c r="CI30" s="24"/>
      <c r="CJ30" s="24"/>
      <c r="CK30" s="24"/>
      <c r="CL30" s="24"/>
      <c r="CM30" s="24"/>
      <c r="CN30" s="24"/>
      <c r="CO30" s="24"/>
      <c r="CP30" s="24"/>
      <c r="CQ30" s="24"/>
      <c r="CR30" s="24"/>
      <c r="CS30" s="24"/>
      <c r="CT30" s="24"/>
      <c r="CU30" s="25"/>
      <c r="CV30" s="25"/>
      <c r="CW30" s="23"/>
      <c r="CX30" s="23"/>
      <c r="CY30" s="24"/>
      <c r="CZ30" s="24"/>
      <c r="DA30" s="24"/>
      <c r="DB30" s="24"/>
      <c r="DC30" s="23"/>
      <c r="DD30" s="23"/>
      <c r="DE30" s="23"/>
      <c r="DF30" s="23"/>
    </row>
    <row r="31" spans="1:110" ht="18" customHeight="1" thickBot="1" x14ac:dyDescent="0.25">
      <c r="A31" s="104" t="s">
        <v>128</v>
      </c>
      <c r="AE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44"/>
      <c r="BW31" s="44"/>
      <c r="BX31" s="44"/>
      <c r="BY31" s="44"/>
      <c r="BZ31" s="44"/>
      <c r="CA31" s="44"/>
      <c r="CB31" s="44"/>
      <c r="CC31" s="44"/>
      <c r="CD31" s="44"/>
      <c r="CE31" s="44"/>
      <c r="CF31" s="44"/>
      <c r="CG31" s="44"/>
      <c r="CH31" s="23"/>
      <c r="CI31" s="44"/>
      <c r="CJ31" s="44"/>
      <c r="CK31" s="44"/>
      <c r="CL31" s="44"/>
      <c r="CM31" s="44"/>
      <c r="CN31" s="44"/>
      <c r="CO31" s="44"/>
      <c r="CP31" s="44"/>
      <c r="CQ31" s="44"/>
      <c r="CR31" s="44"/>
      <c r="CS31" s="44"/>
      <c r="CT31" s="44"/>
      <c r="CU31" s="25"/>
      <c r="CV31" s="25"/>
      <c r="CW31" s="23"/>
      <c r="CX31" s="23"/>
      <c r="CY31" s="24"/>
      <c r="CZ31" s="24"/>
      <c r="DA31" s="24"/>
      <c r="DB31" s="24"/>
      <c r="DC31" s="23"/>
      <c r="DD31" s="23"/>
      <c r="DE31" s="23"/>
      <c r="DF31" s="23"/>
    </row>
    <row r="32" spans="1:110" ht="18" customHeight="1" x14ac:dyDescent="0.2">
      <c r="A32" s="120"/>
      <c r="B32" s="120"/>
      <c r="C32" s="120"/>
      <c r="D32" s="120"/>
      <c r="E32" s="121" t="s">
        <v>124</v>
      </c>
      <c r="F32" s="121"/>
      <c r="G32" s="121"/>
      <c r="H32" s="121"/>
      <c r="I32" s="121" t="s">
        <v>155</v>
      </c>
      <c r="J32" s="121"/>
      <c r="K32" s="121"/>
      <c r="L32" s="121"/>
      <c r="M32" s="121" t="s">
        <v>125</v>
      </c>
      <c r="N32" s="121"/>
      <c r="O32" s="121"/>
      <c r="P32" s="121"/>
      <c r="Q32" s="121" t="s">
        <v>145</v>
      </c>
      <c r="R32" s="121"/>
      <c r="S32" s="121"/>
      <c r="T32" s="121"/>
      <c r="V32" s="127" t="s">
        <v>133</v>
      </c>
      <c r="W32" s="128"/>
      <c r="X32" s="128"/>
      <c r="Y32" s="128"/>
      <c r="Z32" s="128"/>
      <c r="AA32" s="128"/>
      <c r="AB32" s="128"/>
      <c r="AC32" s="129"/>
      <c r="AD32" s="66"/>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44"/>
      <c r="BW32" s="44"/>
      <c r="BX32" s="44"/>
      <c r="BY32" s="44"/>
      <c r="BZ32" s="44"/>
      <c r="CA32" s="44"/>
      <c r="CB32" s="44"/>
      <c r="CC32" s="44"/>
      <c r="CD32" s="44"/>
      <c r="CE32" s="44"/>
      <c r="CF32" s="44"/>
      <c r="CG32" s="44"/>
      <c r="CH32" s="23"/>
      <c r="CI32" s="44"/>
      <c r="CJ32" s="44"/>
      <c r="CK32" s="44"/>
      <c r="CL32" s="44"/>
      <c r="CM32" s="44"/>
      <c r="CN32" s="44"/>
      <c r="CO32" s="44"/>
      <c r="CP32" s="44"/>
      <c r="CQ32" s="44"/>
      <c r="CR32" s="44"/>
      <c r="CS32" s="44"/>
      <c r="CT32" s="44"/>
      <c r="CU32" s="25"/>
      <c r="CV32" s="25"/>
      <c r="CW32" s="23"/>
      <c r="CX32" s="23"/>
      <c r="CY32" s="24"/>
      <c r="CZ32" s="24"/>
      <c r="DA32" s="24"/>
      <c r="DB32" s="24"/>
      <c r="DC32" s="23"/>
      <c r="DD32" s="23"/>
      <c r="DE32" s="23"/>
      <c r="DF32" s="23"/>
    </row>
    <row r="33" spans="1:110" ht="18" customHeight="1" x14ac:dyDescent="0.2">
      <c r="A33" s="120"/>
      <c r="B33" s="120"/>
      <c r="C33" s="120"/>
      <c r="D33" s="120"/>
      <c r="E33" s="121"/>
      <c r="F33" s="121"/>
      <c r="G33" s="121"/>
      <c r="H33" s="121"/>
      <c r="I33" s="121"/>
      <c r="J33" s="121"/>
      <c r="K33" s="121"/>
      <c r="L33" s="121"/>
      <c r="M33" s="121"/>
      <c r="N33" s="121"/>
      <c r="O33" s="121"/>
      <c r="P33" s="121"/>
      <c r="Q33" s="121"/>
      <c r="R33" s="121"/>
      <c r="S33" s="121"/>
      <c r="T33" s="121"/>
      <c r="V33" s="130"/>
      <c r="W33" s="131"/>
      <c r="X33" s="131"/>
      <c r="Y33" s="131"/>
      <c r="Z33" s="131"/>
      <c r="AA33" s="131"/>
      <c r="AB33" s="131"/>
      <c r="AC33" s="132"/>
      <c r="AD33" s="66"/>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44"/>
      <c r="BW33" s="44"/>
      <c r="BX33" s="44"/>
      <c r="BY33" s="44"/>
      <c r="BZ33" s="44"/>
      <c r="CA33" s="44"/>
      <c r="CB33" s="44"/>
      <c r="CC33" s="44"/>
      <c r="CD33" s="44"/>
      <c r="CE33" s="44"/>
      <c r="CF33" s="44"/>
      <c r="CG33" s="44"/>
      <c r="CH33" s="23"/>
      <c r="CI33" s="44"/>
      <c r="CJ33" s="44"/>
      <c r="CK33" s="44"/>
      <c r="CL33" s="44"/>
      <c r="CM33" s="44"/>
      <c r="CN33" s="44"/>
      <c r="CO33" s="44"/>
      <c r="CP33" s="44"/>
      <c r="CQ33" s="44"/>
      <c r="CR33" s="44"/>
      <c r="CS33" s="44"/>
      <c r="CT33" s="44"/>
      <c r="CU33" s="25"/>
      <c r="CV33" s="25"/>
      <c r="CW33" s="23"/>
      <c r="CX33" s="23"/>
      <c r="CY33" s="24"/>
      <c r="CZ33" s="24"/>
      <c r="DA33" s="24"/>
      <c r="DB33" s="24"/>
      <c r="DC33" s="23"/>
      <c r="DD33" s="23"/>
      <c r="DE33" s="23"/>
      <c r="DF33" s="23"/>
    </row>
    <row r="34" spans="1:110" ht="18" customHeight="1" x14ac:dyDescent="0.2">
      <c r="A34" s="116" t="s">
        <v>126</v>
      </c>
      <c r="B34" s="116"/>
      <c r="C34" s="116"/>
      <c r="D34" s="116"/>
      <c r="E34" s="123">
        <f>AK27</f>
        <v>0</v>
      </c>
      <c r="F34" s="119"/>
      <c r="G34" s="119"/>
      <c r="H34" s="119"/>
      <c r="I34" s="123">
        <f>AM27</f>
        <v>0</v>
      </c>
      <c r="J34" s="119"/>
      <c r="K34" s="119"/>
      <c r="L34" s="119"/>
      <c r="M34" s="123">
        <f>AO27</f>
        <v>0</v>
      </c>
      <c r="N34" s="119"/>
      <c r="O34" s="119"/>
      <c r="P34" s="119"/>
      <c r="Q34" s="123">
        <f>AQ27</f>
        <v>0</v>
      </c>
      <c r="R34" s="119"/>
      <c r="S34" s="119"/>
      <c r="T34" s="119"/>
      <c r="V34" s="133">
        <f>E38+I38+M38+Q38</f>
        <v>0</v>
      </c>
      <c r="W34" s="134"/>
      <c r="X34" s="134"/>
      <c r="Y34" s="134"/>
      <c r="Z34" s="134"/>
      <c r="AA34" s="134"/>
      <c r="AB34" s="134"/>
      <c r="AC34" s="135"/>
      <c r="AD34" s="67"/>
      <c r="AF34" s="23" t="s">
        <v>75</v>
      </c>
      <c r="AG34" s="23"/>
      <c r="AH34" s="23"/>
      <c r="AI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44"/>
      <c r="BW34" s="44"/>
      <c r="BX34" s="44"/>
      <c r="BY34" s="44"/>
      <c r="BZ34" s="44"/>
      <c r="CA34" s="44"/>
      <c r="CB34" s="44"/>
      <c r="CC34" s="44"/>
      <c r="CD34" s="44"/>
      <c r="CE34" s="44"/>
      <c r="CF34" s="44"/>
      <c r="CG34" s="44"/>
      <c r="CH34" s="23"/>
      <c r="CI34" s="44"/>
      <c r="CJ34" s="44"/>
      <c r="CK34" s="44"/>
      <c r="CL34" s="44"/>
      <c r="CM34" s="44"/>
      <c r="CN34" s="44"/>
      <c r="CO34" s="44"/>
      <c r="CP34" s="44"/>
      <c r="CQ34" s="44"/>
      <c r="CR34" s="44"/>
      <c r="CS34" s="44"/>
      <c r="CT34" s="44"/>
      <c r="CU34" s="25"/>
      <c r="CV34" s="25"/>
      <c r="CW34" s="23"/>
      <c r="CX34" s="23"/>
      <c r="CY34" s="24"/>
      <c r="CZ34" s="24"/>
      <c r="DA34" s="24"/>
      <c r="DB34" s="24"/>
      <c r="DC34" s="23"/>
      <c r="DD34" s="23"/>
      <c r="DE34" s="23"/>
      <c r="DF34" s="23"/>
    </row>
    <row r="35" spans="1:110" ht="18" customHeight="1" x14ac:dyDescent="0.2">
      <c r="A35" s="122"/>
      <c r="B35" s="122"/>
      <c r="C35" s="122"/>
      <c r="D35" s="122"/>
      <c r="E35" s="119"/>
      <c r="F35" s="119"/>
      <c r="G35" s="119"/>
      <c r="H35" s="119"/>
      <c r="I35" s="119"/>
      <c r="J35" s="119"/>
      <c r="K35" s="119"/>
      <c r="L35" s="119"/>
      <c r="M35" s="119"/>
      <c r="N35" s="119"/>
      <c r="O35" s="119"/>
      <c r="P35" s="119"/>
      <c r="Q35" s="119"/>
      <c r="R35" s="119"/>
      <c r="S35" s="119"/>
      <c r="T35" s="119"/>
      <c r="V35" s="136"/>
      <c r="W35" s="137"/>
      <c r="X35" s="137"/>
      <c r="Y35" s="137"/>
      <c r="Z35" s="137"/>
      <c r="AA35" s="137"/>
      <c r="AB35" s="137"/>
      <c r="AC35" s="138"/>
      <c r="AD35" s="67"/>
      <c r="AF35" s="23" t="s">
        <v>76</v>
      </c>
      <c r="AG35" s="23"/>
      <c r="AH35" s="23"/>
      <c r="AI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44"/>
      <c r="BW35" s="44"/>
      <c r="BX35" s="44"/>
      <c r="BY35" s="44"/>
      <c r="BZ35" s="44"/>
      <c r="CA35" s="44"/>
      <c r="CB35" s="44"/>
      <c r="CC35" s="44"/>
      <c r="CD35" s="44"/>
      <c r="CE35" s="44"/>
      <c r="CF35" s="44"/>
      <c r="CG35" s="44"/>
      <c r="CH35" s="23"/>
      <c r="CI35" s="44"/>
      <c r="CJ35" s="44"/>
      <c r="CK35" s="44"/>
      <c r="CL35" s="44"/>
      <c r="CM35" s="44"/>
      <c r="CN35" s="44"/>
      <c r="CO35" s="44"/>
      <c r="CP35" s="44"/>
      <c r="CQ35" s="44"/>
      <c r="CR35" s="44"/>
      <c r="CS35" s="44"/>
      <c r="CT35" s="44"/>
      <c r="CU35" s="25"/>
      <c r="CV35" s="25"/>
      <c r="CW35" s="23"/>
      <c r="CX35" s="23"/>
      <c r="CY35" s="24"/>
      <c r="CZ35" s="24"/>
      <c r="DA35" s="24"/>
      <c r="DB35" s="24"/>
      <c r="DC35" s="23"/>
      <c r="DD35" s="23"/>
      <c r="DE35" s="23"/>
      <c r="DF35" s="23"/>
    </row>
    <row r="36" spans="1:110" ht="18" customHeight="1" x14ac:dyDescent="0.2">
      <c r="A36" s="124" t="s">
        <v>152</v>
      </c>
      <c r="B36" s="125"/>
      <c r="C36" s="125"/>
      <c r="D36" s="125"/>
      <c r="E36" s="123">
        <f>AS27-BA27</f>
        <v>0</v>
      </c>
      <c r="F36" s="119"/>
      <c r="G36" s="119"/>
      <c r="H36" s="119"/>
      <c r="I36" s="123">
        <f>AU27-BC27</f>
        <v>0</v>
      </c>
      <c r="J36" s="119"/>
      <c r="K36" s="119"/>
      <c r="L36" s="119"/>
      <c r="M36" s="123">
        <f>AW27-BE27</f>
        <v>0</v>
      </c>
      <c r="N36" s="119"/>
      <c r="O36" s="119"/>
      <c r="P36" s="119"/>
      <c r="Q36" s="123">
        <f>AY27-BG27</f>
        <v>0</v>
      </c>
      <c r="R36" s="119"/>
      <c r="S36" s="119"/>
      <c r="T36" s="119"/>
      <c r="V36" s="175" t="s">
        <v>153</v>
      </c>
      <c r="W36" s="176"/>
      <c r="X36" s="176"/>
      <c r="Y36" s="176"/>
      <c r="Z36" s="176"/>
      <c r="AA36" s="176"/>
      <c r="AB36" s="176"/>
      <c r="AC36" s="177"/>
      <c r="AD36" s="68"/>
      <c r="AF36" s="23" t="s">
        <v>77</v>
      </c>
      <c r="AG36" s="23"/>
      <c r="AH36" s="23"/>
      <c r="AI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44"/>
      <c r="BW36" s="44"/>
      <c r="BX36" s="44"/>
      <c r="BY36" s="44"/>
      <c r="BZ36" s="44"/>
      <c r="CA36" s="44"/>
      <c r="CB36" s="44"/>
      <c r="CC36" s="44"/>
      <c r="CD36" s="44"/>
      <c r="CE36" s="44"/>
      <c r="CF36" s="44"/>
      <c r="CG36" s="44"/>
      <c r="CH36" s="23"/>
      <c r="CI36" s="44"/>
      <c r="CJ36" s="44"/>
      <c r="CK36" s="44"/>
      <c r="CL36" s="44"/>
      <c r="CM36" s="44"/>
      <c r="CN36" s="44"/>
      <c r="CO36" s="44"/>
      <c r="CP36" s="44"/>
      <c r="CQ36" s="44"/>
      <c r="CR36" s="44"/>
      <c r="CS36" s="44"/>
      <c r="CT36" s="44"/>
      <c r="CU36" s="25"/>
      <c r="CV36" s="25"/>
      <c r="CW36" s="23"/>
      <c r="CX36" s="23"/>
      <c r="CY36" s="24"/>
      <c r="CZ36" s="24"/>
      <c r="DA36" s="24"/>
      <c r="DB36" s="24"/>
      <c r="DC36" s="23"/>
      <c r="DD36" s="23"/>
      <c r="DE36" s="23"/>
      <c r="DF36" s="23"/>
    </row>
    <row r="37" spans="1:110" ht="18" customHeight="1" thickBot="1" x14ac:dyDescent="0.25">
      <c r="A37" s="122"/>
      <c r="B37" s="122"/>
      <c r="C37" s="122"/>
      <c r="D37" s="122"/>
      <c r="E37" s="126"/>
      <c r="F37" s="126"/>
      <c r="G37" s="126"/>
      <c r="H37" s="126"/>
      <c r="I37" s="126"/>
      <c r="J37" s="126"/>
      <c r="K37" s="126"/>
      <c r="L37" s="126"/>
      <c r="M37" s="126"/>
      <c r="N37" s="126"/>
      <c r="O37" s="126"/>
      <c r="P37" s="126"/>
      <c r="Q37" s="126"/>
      <c r="R37" s="126"/>
      <c r="S37" s="126"/>
      <c r="T37" s="126"/>
      <c r="V37" s="133">
        <f>V34/12</f>
        <v>0</v>
      </c>
      <c r="W37" s="134"/>
      <c r="X37" s="134"/>
      <c r="Y37" s="134"/>
      <c r="Z37" s="134"/>
      <c r="AA37" s="134"/>
      <c r="AB37" s="134"/>
      <c r="AC37" s="135"/>
      <c r="AD37" s="67"/>
      <c r="AF37" s="23" t="s">
        <v>78</v>
      </c>
      <c r="AG37" s="23"/>
      <c r="AH37" s="23"/>
      <c r="AI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44"/>
      <c r="BW37" s="44"/>
      <c r="BX37" s="44"/>
      <c r="BY37" s="44"/>
      <c r="BZ37" s="44"/>
      <c r="CA37" s="44"/>
      <c r="CB37" s="44"/>
      <c r="CC37" s="44"/>
      <c r="CD37" s="44"/>
      <c r="CE37" s="44"/>
      <c r="CF37" s="44"/>
      <c r="CG37" s="44"/>
      <c r="CH37" s="23"/>
      <c r="CI37" s="44"/>
      <c r="CJ37" s="44"/>
      <c r="CK37" s="44"/>
      <c r="CL37" s="44"/>
      <c r="CM37" s="44"/>
      <c r="CN37" s="44"/>
      <c r="CO37" s="44"/>
      <c r="CP37" s="44"/>
      <c r="CQ37" s="44"/>
      <c r="CR37" s="44"/>
      <c r="CS37" s="44"/>
      <c r="CT37" s="44"/>
      <c r="CU37" s="25"/>
      <c r="CV37" s="25"/>
      <c r="CW37" s="23"/>
      <c r="CX37" s="23"/>
      <c r="CY37" s="24"/>
      <c r="CZ37" s="24"/>
      <c r="DA37" s="24"/>
      <c r="DB37" s="24"/>
      <c r="DC37" s="23"/>
      <c r="DD37" s="23"/>
      <c r="DE37" s="23"/>
      <c r="DF37" s="23"/>
    </row>
    <row r="38" spans="1:110" ht="18" customHeight="1" thickTop="1" thickBot="1" x14ac:dyDescent="0.25">
      <c r="A38" s="114" t="s">
        <v>127</v>
      </c>
      <c r="B38" s="115"/>
      <c r="C38" s="115"/>
      <c r="D38" s="115"/>
      <c r="E38" s="117">
        <f>ROUNDDOWN(AK27+AS27-BA27-BI27,-2)</f>
        <v>0</v>
      </c>
      <c r="F38" s="118"/>
      <c r="G38" s="118"/>
      <c r="H38" s="118"/>
      <c r="I38" s="117">
        <f>ROUNDDOWN(AM27+AU27-BC27-BK27,-2)</f>
        <v>0</v>
      </c>
      <c r="J38" s="118"/>
      <c r="K38" s="118"/>
      <c r="L38" s="118"/>
      <c r="M38" s="117">
        <f>ROUNDDOWN(AO27+AW27-BE27-BM27,-2)</f>
        <v>0</v>
      </c>
      <c r="N38" s="118"/>
      <c r="O38" s="118"/>
      <c r="P38" s="118"/>
      <c r="Q38" s="117">
        <f>ROUNDDOWN(AQ27+AY27-BG27-BO27,-2)</f>
        <v>0</v>
      </c>
      <c r="R38" s="118"/>
      <c r="S38" s="118"/>
      <c r="T38" s="118"/>
      <c r="V38" s="178"/>
      <c r="W38" s="179"/>
      <c r="X38" s="179"/>
      <c r="Y38" s="179"/>
      <c r="Z38" s="179"/>
      <c r="AA38" s="179"/>
      <c r="AB38" s="179"/>
      <c r="AC38" s="180"/>
      <c r="AD38" s="67"/>
      <c r="AF38" s="23"/>
      <c r="AG38" s="23"/>
      <c r="AH38" s="23"/>
      <c r="AI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44"/>
      <c r="BW38" s="44"/>
      <c r="BX38" s="44"/>
      <c r="BY38" s="44"/>
      <c r="BZ38" s="44"/>
      <c r="CA38" s="44"/>
      <c r="CB38" s="44"/>
      <c r="CC38" s="44"/>
      <c r="CD38" s="44"/>
      <c r="CE38" s="44"/>
      <c r="CF38" s="44"/>
      <c r="CG38" s="44"/>
      <c r="CH38" s="23"/>
      <c r="CI38" s="44"/>
      <c r="CJ38" s="44"/>
      <c r="CK38" s="44"/>
      <c r="CL38" s="44"/>
      <c r="CM38" s="44"/>
      <c r="CN38" s="44"/>
      <c r="CO38" s="44"/>
      <c r="CP38" s="44"/>
      <c r="CQ38" s="44"/>
      <c r="CR38" s="44"/>
      <c r="CS38" s="44"/>
      <c r="CT38" s="44"/>
      <c r="CU38" s="25"/>
      <c r="CV38" s="25"/>
      <c r="CW38" s="23"/>
      <c r="CX38" s="23"/>
      <c r="CY38" s="24"/>
      <c r="CZ38" s="24"/>
      <c r="DA38" s="24"/>
      <c r="DB38" s="24"/>
      <c r="DC38" s="23"/>
      <c r="DD38" s="23"/>
      <c r="DE38" s="23"/>
      <c r="DF38" s="23"/>
    </row>
    <row r="39" spans="1:110" ht="18" customHeight="1" x14ac:dyDescent="0.2">
      <c r="A39" s="116"/>
      <c r="B39" s="116"/>
      <c r="C39" s="116"/>
      <c r="D39" s="116"/>
      <c r="E39" s="119"/>
      <c r="F39" s="119"/>
      <c r="G39" s="119"/>
      <c r="H39" s="119"/>
      <c r="I39" s="119"/>
      <c r="J39" s="119"/>
      <c r="K39" s="119"/>
      <c r="L39" s="119"/>
      <c r="M39" s="119"/>
      <c r="N39" s="119"/>
      <c r="O39" s="119"/>
      <c r="P39" s="119"/>
      <c r="Q39" s="119"/>
      <c r="R39" s="119"/>
      <c r="S39" s="119"/>
      <c r="T39" s="119"/>
      <c r="V39" s="163" t="s">
        <v>154</v>
      </c>
      <c r="W39" s="164"/>
      <c r="X39" s="164"/>
      <c r="Y39" s="164"/>
      <c r="Z39" s="164"/>
      <c r="AA39" s="164"/>
      <c r="AB39" s="164"/>
      <c r="AC39" s="164"/>
      <c r="AE39" s="113"/>
      <c r="AF39" s="113"/>
      <c r="AG39" s="113"/>
      <c r="AH39" s="113"/>
      <c r="AI39" s="113"/>
      <c r="AJ39" s="113"/>
      <c r="AK39" s="113"/>
      <c r="AL39" s="113"/>
      <c r="AM39" s="113"/>
      <c r="AN39" s="113"/>
      <c r="AO39" s="113"/>
      <c r="AP39" s="113"/>
      <c r="AQ39" s="11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44"/>
      <c r="BW39" s="44"/>
      <c r="BX39" s="44"/>
      <c r="BY39" s="44"/>
      <c r="BZ39" s="44"/>
      <c r="CA39" s="44"/>
      <c r="CB39" s="44"/>
      <c r="CC39" s="44"/>
      <c r="CD39" s="44"/>
      <c r="CE39" s="44"/>
      <c r="CF39" s="44"/>
      <c r="CG39" s="44"/>
      <c r="CH39" s="23"/>
      <c r="CI39" s="44"/>
      <c r="CJ39" s="44"/>
      <c r="CK39" s="44"/>
      <c r="CL39" s="44"/>
      <c r="CM39" s="44"/>
      <c r="CN39" s="44"/>
      <c r="CO39" s="44"/>
      <c r="CP39" s="44"/>
      <c r="CQ39" s="44"/>
      <c r="CR39" s="44"/>
      <c r="CS39" s="44"/>
      <c r="CT39" s="44"/>
      <c r="CU39" s="25"/>
      <c r="CV39" s="25"/>
      <c r="CW39" s="23"/>
      <c r="CX39" s="23"/>
      <c r="CY39" s="24"/>
      <c r="CZ39" s="24"/>
      <c r="DA39" s="24"/>
      <c r="DB39" s="24"/>
      <c r="DC39" s="23"/>
      <c r="DD39" s="23"/>
      <c r="DE39" s="23"/>
      <c r="DF39" s="23"/>
    </row>
    <row r="40" spans="1:110" ht="18" customHeight="1" thickBot="1" x14ac:dyDescent="0.25">
      <c r="A40" s="49"/>
      <c r="B40" s="49"/>
      <c r="C40" s="49"/>
      <c r="D40" s="49"/>
      <c r="E40" s="48"/>
      <c r="F40" s="48"/>
      <c r="G40" s="48"/>
      <c r="H40" s="48"/>
      <c r="I40" s="48"/>
      <c r="J40" s="48"/>
      <c r="K40" s="48"/>
      <c r="L40" s="48"/>
      <c r="M40" s="48"/>
      <c r="N40" s="48"/>
      <c r="O40" s="48"/>
      <c r="P40" s="48"/>
      <c r="V40" s="165"/>
      <c r="W40" s="165"/>
      <c r="X40" s="165"/>
      <c r="Y40" s="165"/>
      <c r="Z40" s="165"/>
      <c r="AA40" s="165"/>
      <c r="AB40" s="165"/>
      <c r="AC40" s="165"/>
      <c r="AE40" s="113"/>
      <c r="AF40" s="113"/>
      <c r="AG40" s="113"/>
      <c r="AH40" s="113"/>
      <c r="AI40" s="113"/>
      <c r="AJ40" s="113"/>
      <c r="AK40" s="113"/>
      <c r="AL40" s="113"/>
      <c r="AM40" s="113"/>
      <c r="AN40" s="113"/>
      <c r="AO40" s="113"/>
      <c r="AP40" s="113"/>
      <c r="AQ40" s="11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44"/>
      <c r="BW40" s="44"/>
      <c r="BX40" s="44"/>
      <c r="BY40" s="44"/>
      <c r="BZ40" s="44"/>
      <c r="CA40" s="44"/>
      <c r="CB40" s="44"/>
      <c r="CC40" s="44"/>
      <c r="CD40" s="44"/>
      <c r="CE40" s="44"/>
      <c r="CF40" s="44"/>
      <c r="CG40" s="44"/>
      <c r="CH40" s="23"/>
      <c r="CI40" s="44"/>
      <c r="CJ40" s="44"/>
      <c r="CK40" s="44"/>
      <c r="CL40" s="44"/>
      <c r="CM40" s="44"/>
      <c r="CN40" s="44"/>
      <c r="CO40" s="44"/>
      <c r="CP40" s="44"/>
      <c r="CQ40" s="44"/>
      <c r="CR40" s="44"/>
      <c r="CS40" s="44"/>
      <c r="CT40" s="44"/>
      <c r="CU40" s="25"/>
      <c r="CV40" s="25"/>
      <c r="CW40" s="23"/>
      <c r="CX40" s="23"/>
      <c r="CY40" s="24"/>
      <c r="CZ40" s="24"/>
      <c r="DA40" s="24"/>
      <c r="DB40" s="24"/>
      <c r="DC40" s="23"/>
      <c r="DD40" s="23"/>
      <c r="DE40" s="23"/>
      <c r="DF40" s="23"/>
    </row>
    <row r="41" spans="1:110" ht="18" customHeight="1" thickBot="1" x14ac:dyDescent="0.25">
      <c r="A41" s="104" t="s">
        <v>129</v>
      </c>
      <c r="B41" s="49"/>
      <c r="C41" s="49"/>
      <c r="D41" s="49"/>
      <c r="E41" s="48"/>
      <c r="F41" s="48"/>
      <c r="G41" s="48"/>
      <c r="H41" s="48"/>
      <c r="I41" s="48"/>
      <c r="J41" s="48"/>
      <c r="K41" s="48"/>
      <c r="L41" s="48"/>
      <c r="M41" s="48"/>
      <c r="N41" s="48"/>
      <c r="O41" s="48"/>
      <c r="P41" s="48"/>
      <c r="V41" s="108">
        <v>8</v>
      </c>
      <c r="W41" s="107" t="s">
        <v>159</v>
      </c>
      <c r="X41" s="168" t="s">
        <v>161</v>
      </c>
      <c r="Y41" s="169"/>
      <c r="Z41" s="169"/>
      <c r="AA41" s="166">
        <f>ROUNDDOWN(V34/V41,-2)</f>
        <v>0</v>
      </c>
      <c r="AB41" s="167"/>
      <c r="AC41" s="107" t="s">
        <v>160</v>
      </c>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44"/>
      <c r="BW41" s="44"/>
      <c r="BX41" s="44"/>
      <c r="BY41" s="44"/>
      <c r="BZ41" s="44"/>
      <c r="CA41" s="44"/>
      <c r="CB41" s="44"/>
      <c r="CC41" s="44"/>
      <c r="CD41" s="44"/>
      <c r="CE41" s="44"/>
      <c r="CF41" s="44"/>
      <c r="CG41" s="44"/>
      <c r="CH41" s="23"/>
      <c r="CI41" s="44"/>
      <c r="CJ41" s="44"/>
      <c r="CK41" s="44"/>
      <c r="CL41" s="44"/>
      <c r="CM41" s="44"/>
      <c r="CN41" s="44"/>
      <c r="CO41" s="44"/>
      <c r="CP41" s="44"/>
      <c r="CQ41" s="44"/>
      <c r="CR41" s="44"/>
      <c r="CS41" s="44"/>
      <c r="CT41" s="44"/>
      <c r="CU41" s="25"/>
      <c r="CV41" s="25"/>
      <c r="CW41" s="23"/>
      <c r="CX41" s="23"/>
      <c r="CY41" s="24"/>
      <c r="CZ41" s="24"/>
      <c r="DA41" s="24"/>
      <c r="DB41" s="24"/>
      <c r="DC41" s="23"/>
      <c r="DD41" s="23"/>
      <c r="DE41" s="23"/>
      <c r="DF41" s="23"/>
    </row>
    <row r="42" spans="1:110" ht="18" customHeight="1" thickBot="1" x14ac:dyDescent="0.25">
      <c r="A42" s="45">
        <v>1</v>
      </c>
      <c r="B42" s="46" t="s">
        <v>134</v>
      </c>
      <c r="C42" s="7"/>
      <c r="D42" s="7"/>
      <c r="E42" s="7"/>
      <c r="F42" s="7"/>
      <c r="G42" s="7"/>
      <c r="H42" s="7"/>
      <c r="I42" s="7"/>
      <c r="J42" s="7"/>
      <c r="K42" s="7"/>
      <c r="L42" s="7"/>
      <c r="M42" s="7"/>
      <c r="N42" s="7"/>
      <c r="O42" s="7"/>
      <c r="P42" s="7"/>
      <c r="Q42" s="7"/>
      <c r="R42" s="7"/>
      <c r="S42" s="7"/>
      <c r="T42" s="7"/>
      <c r="U42" s="7"/>
      <c r="V42" s="106"/>
      <c r="W42" s="106"/>
      <c r="X42" s="106"/>
      <c r="Y42" s="106"/>
      <c r="Z42" s="106"/>
      <c r="AA42" s="106"/>
      <c r="AB42" s="106"/>
      <c r="AC42" s="106"/>
      <c r="AE42" s="45"/>
      <c r="AF42" s="46"/>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23"/>
      <c r="BO42" s="7"/>
      <c r="BP42" s="23"/>
      <c r="BQ42" s="23"/>
      <c r="BR42" s="23"/>
      <c r="BS42" s="23"/>
      <c r="BT42" s="23"/>
      <c r="BU42" s="23"/>
      <c r="BV42" s="24"/>
      <c r="BW42" s="24"/>
      <c r="BX42" s="24"/>
      <c r="BY42" s="24"/>
      <c r="BZ42" s="23"/>
      <c r="CA42" s="23"/>
      <c r="CB42" s="23"/>
      <c r="CC42" s="23"/>
      <c r="CD42" s="23"/>
      <c r="CE42" s="23"/>
      <c r="CF42" s="23"/>
      <c r="CG42" s="23"/>
      <c r="CH42" s="23"/>
      <c r="CI42" s="23"/>
      <c r="CJ42" s="23"/>
      <c r="CK42" s="23"/>
      <c r="CL42" s="23"/>
      <c r="CM42" s="23"/>
      <c r="CN42" s="23"/>
      <c r="CO42" s="23"/>
      <c r="CP42" s="23"/>
      <c r="CQ42" s="23"/>
      <c r="CR42" s="23"/>
      <c r="CS42" s="23"/>
      <c r="CT42" s="23"/>
      <c r="CU42" s="25"/>
      <c r="CV42" s="25"/>
      <c r="CW42" s="23"/>
      <c r="CX42" s="23"/>
      <c r="CY42" s="23"/>
      <c r="CZ42" s="23"/>
      <c r="DA42" s="23"/>
      <c r="DB42" s="23"/>
      <c r="DC42" s="23"/>
      <c r="DD42" s="23"/>
      <c r="DE42" s="23"/>
      <c r="DF42" s="23"/>
    </row>
    <row r="43" spans="1:110" s="85" customFormat="1" ht="18.600000000000001" customHeight="1" x14ac:dyDescent="0.2">
      <c r="A43" s="93"/>
      <c r="B43" s="139" t="s">
        <v>106</v>
      </c>
      <c r="C43" s="139"/>
      <c r="D43" s="139"/>
      <c r="E43" s="139" t="s">
        <v>107</v>
      </c>
      <c r="F43" s="139"/>
      <c r="G43" s="139" t="s">
        <v>108</v>
      </c>
      <c r="H43" s="139"/>
      <c r="I43" s="139"/>
      <c r="J43" s="139" t="s">
        <v>130</v>
      </c>
      <c r="K43" s="139"/>
      <c r="L43" s="139"/>
      <c r="M43" s="139" t="s">
        <v>131</v>
      </c>
      <c r="N43" s="139"/>
      <c r="O43" s="139"/>
      <c r="P43" s="139" t="s">
        <v>109</v>
      </c>
      <c r="Q43" s="139"/>
      <c r="R43" s="139" t="s">
        <v>110</v>
      </c>
      <c r="S43" s="139"/>
      <c r="T43" s="139"/>
      <c r="U43" s="139" t="s">
        <v>111</v>
      </c>
      <c r="V43" s="139"/>
      <c r="W43" s="139"/>
      <c r="X43" s="139" t="s">
        <v>112</v>
      </c>
      <c r="Y43" s="139"/>
      <c r="Z43" s="139"/>
      <c r="AA43" s="139" t="s">
        <v>113</v>
      </c>
      <c r="AB43" s="139"/>
      <c r="AC43" s="152"/>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row>
    <row r="44" spans="1:110" s="85" customFormat="1" ht="14.4" customHeight="1" x14ac:dyDescent="0.2">
      <c r="A44" s="86" t="s">
        <v>114</v>
      </c>
      <c r="B44" s="140" t="str">
        <f>IF($B$21="","",$B$21)</f>
        <v/>
      </c>
      <c r="C44" s="140"/>
      <c r="D44" s="140"/>
      <c r="E44" s="141" t="str">
        <f>IF(B44="","",IF($E$21="擬制世帯主",0,$CH$21))</f>
        <v/>
      </c>
      <c r="F44" s="141"/>
      <c r="G44" s="145" t="str">
        <f>IF($E$22="擬制世帯主","",$AA$21)</f>
        <v/>
      </c>
      <c r="H44" s="145"/>
      <c r="I44" s="145"/>
      <c r="J44" s="144" t="str">
        <f>IF($E$21="擬制世帯主","",IF(ISERROR($CY$21*-1),"",$CY$21*-1))</f>
        <v/>
      </c>
      <c r="K44" s="144"/>
      <c r="L44" s="144"/>
      <c r="M44" s="145" t="str">
        <f>IF(G44="","",MAX(G44+J44,0))</f>
        <v/>
      </c>
      <c r="N44" s="145"/>
      <c r="O44" s="145"/>
      <c r="P44" s="146" t="str">
        <f>IF(M44="","","×"&amp;Q9*100&amp;"% =")</f>
        <v/>
      </c>
      <c r="Q44" s="146"/>
      <c r="R44" s="145" t="str">
        <f>$AK$21</f>
        <v/>
      </c>
      <c r="S44" s="145"/>
      <c r="T44" s="145"/>
      <c r="U44" s="145" t="str">
        <f>$AS$21</f>
        <v/>
      </c>
      <c r="V44" s="145"/>
      <c r="W44" s="145"/>
      <c r="X44" s="145" t="str">
        <f>$BA$21</f>
        <v/>
      </c>
      <c r="Y44" s="145"/>
      <c r="Z44" s="145"/>
      <c r="AA44" s="145" t="str">
        <f>IF(ISERROR(R44+U44-X44),"",R44+U44-X44)</f>
        <v/>
      </c>
      <c r="AB44" s="145"/>
      <c r="AC44" s="153"/>
      <c r="AE44" s="78"/>
      <c r="AF44" s="79"/>
      <c r="AG44" s="79"/>
      <c r="AH44" s="79"/>
      <c r="AI44" s="80"/>
      <c r="AJ44" s="80"/>
      <c r="AK44" s="87"/>
      <c r="AL44" s="87"/>
      <c r="AM44" s="87"/>
      <c r="AN44" s="88"/>
      <c r="AO44" s="88"/>
      <c r="AP44" s="88"/>
      <c r="AQ44" s="88"/>
      <c r="AR44" s="88"/>
      <c r="AS44" s="87"/>
      <c r="AT44" s="87"/>
      <c r="AU44" s="87"/>
      <c r="AV44" s="82"/>
      <c r="AW44" s="82"/>
      <c r="AX44" s="87"/>
      <c r="AY44" s="87"/>
      <c r="AZ44" s="87"/>
      <c r="BA44" s="87"/>
      <c r="BB44" s="87"/>
      <c r="BC44" s="87"/>
      <c r="BD44" s="87"/>
      <c r="BE44" s="87"/>
      <c r="BF44" s="87"/>
      <c r="BG44" s="87"/>
      <c r="BH44" s="87"/>
      <c r="BI44" s="87"/>
      <c r="BJ44" s="87"/>
      <c r="BK44" s="87"/>
      <c r="BL44" s="87"/>
      <c r="BM44" s="87"/>
    </row>
    <row r="45" spans="1:110" s="85" customFormat="1" ht="14.4" customHeight="1" x14ac:dyDescent="0.2">
      <c r="A45" s="86" t="s">
        <v>115</v>
      </c>
      <c r="B45" s="140" t="str">
        <f>IF($B$22="","",$B$22)</f>
        <v/>
      </c>
      <c r="C45" s="140"/>
      <c r="D45" s="140"/>
      <c r="E45" s="141" t="str">
        <f>IF(B45="","",IF($E$22="擬制世帯主",0,$CH$22))</f>
        <v/>
      </c>
      <c r="F45" s="141"/>
      <c r="G45" s="145" t="str">
        <f>IF($E$23="擬制世帯主","",$AA$22)</f>
        <v/>
      </c>
      <c r="H45" s="145"/>
      <c r="I45" s="145"/>
      <c r="J45" s="144" t="str">
        <f>IF($E$22="擬制世帯主","",IF(ISERROR($CY$22*-1),"",$CY$22*-1))</f>
        <v/>
      </c>
      <c r="K45" s="144"/>
      <c r="L45" s="144"/>
      <c r="M45" s="145" t="str">
        <f t="shared" ref="M45:M49" si="32">IF(G45="","",MAX(G45+J45,0))</f>
        <v/>
      </c>
      <c r="N45" s="145"/>
      <c r="O45" s="145"/>
      <c r="P45" s="146" t="str">
        <f>IF(M45="","","×"&amp;Q9*100&amp;"% =")</f>
        <v/>
      </c>
      <c r="Q45" s="146"/>
      <c r="R45" s="145" t="str">
        <f>$AK$22</f>
        <v/>
      </c>
      <c r="S45" s="145"/>
      <c r="T45" s="145"/>
      <c r="U45" s="145" t="str">
        <f>$AS$22</f>
        <v/>
      </c>
      <c r="V45" s="145"/>
      <c r="W45" s="145"/>
      <c r="X45" s="145" t="str">
        <f>$BA$22</f>
        <v/>
      </c>
      <c r="Y45" s="145"/>
      <c r="Z45" s="145"/>
      <c r="AA45" s="145" t="str">
        <f t="shared" ref="AA45:AA49" si="33">IF(ISERROR(R45+U45-X45),"",R45+U45-X45)</f>
        <v/>
      </c>
      <c r="AB45" s="145"/>
      <c r="AC45" s="153"/>
      <c r="AE45" s="78"/>
      <c r="AF45" s="79"/>
      <c r="AG45" s="79"/>
      <c r="AH45" s="79"/>
      <c r="AI45" s="80"/>
      <c r="AJ45" s="80"/>
      <c r="AK45" s="87"/>
      <c r="AL45" s="87"/>
      <c r="AM45" s="87"/>
      <c r="AN45" s="88"/>
      <c r="AO45" s="88"/>
      <c r="AP45" s="88"/>
      <c r="AQ45" s="88"/>
      <c r="AR45" s="88"/>
      <c r="AS45" s="87"/>
      <c r="AT45" s="87"/>
      <c r="AU45" s="87"/>
      <c r="AV45" s="82"/>
      <c r="AW45" s="82"/>
      <c r="AX45" s="87"/>
      <c r="AY45" s="87"/>
      <c r="AZ45" s="87"/>
      <c r="BA45" s="87"/>
      <c r="BB45" s="87"/>
      <c r="BC45" s="87"/>
      <c r="BD45" s="87"/>
      <c r="BE45" s="87"/>
      <c r="BF45" s="87"/>
      <c r="BG45" s="87"/>
      <c r="BH45" s="87"/>
      <c r="BI45" s="87"/>
      <c r="BJ45" s="87"/>
      <c r="BK45" s="87"/>
      <c r="BL45" s="87"/>
      <c r="BM45" s="87"/>
    </row>
    <row r="46" spans="1:110" s="85" customFormat="1" ht="14.4" customHeight="1" x14ac:dyDescent="0.2">
      <c r="A46" s="86" t="s">
        <v>116</v>
      </c>
      <c r="B46" s="140" t="str">
        <f>IF($B$23="","",$B$23)</f>
        <v/>
      </c>
      <c r="C46" s="140"/>
      <c r="D46" s="140"/>
      <c r="E46" s="141" t="str">
        <f>IF(B46="","",IF($E$23="擬制世帯主",0,$CH$23))</f>
        <v/>
      </c>
      <c r="F46" s="141"/>
      <c r="G46" s="145" t="str">
        <f>IF($E$24="擬制世帯主","",$AA$23)</f>
        <v/>
      </c>
      <c r="H46" s="145"/>
      <c r="I46" s="145"/>
      <c r="J46" s="144" t="str">
        <f>IF($E$23="擬制世帯主","",IF(ISERROR($CY$23*-1),"",$CY$23*-1))</f>
        <v/>
      </c>
      <c r="K46" s="144"/>
      <c r="L46" s="144"/>
      <c r="M46" s="145" t="str">
        <f t="shared" si="32"/>
        <v/>
      </c>
      <c r="N46" s="145"/>
      <c r="O46" s="145"/>
      <c r="P46" s="146" t="str">
        <f>IF(M46="","","×"&amp;Q9*100&amp;"% =")</f>
        <v/>
      </c>
      <c r="Q46" s="146"/>
      <c r="R46" s="145" t="str">
        <f>$AK$23</f>
        <v/>
      </c>
      <c r="S46" s="145"/>
      <c r="T46" s="145"/>
      <c r="U46" s="145" t="str">
        <f>$AS$23</f>
        <v/>
      </c>
      <c r="V46" s="145"/>
      <c r="W46" s="145"/>
      <c r="X46" s="145" t="str">
        <f>$BA$23</f>
        <v/>
      </c>
      <c r="Y46" s="145"/>
      <c r="Z46" s="145"/>
      <c r="AA46" s="145" t="str">
        <f t="shared" si="33"/>
        <v/>
      </c>
      <c r="AB46" s="145"/>
      <c r="AC46" s="153"/>
      <c r="AE46" s="78"/>
      <c r="AF46" s="79"/>
      <c r="AG46" s="79"/>
      <c r="AH46" s="79"/>
      <c r="AI46" s="80"/>
      <c r="AJ46" s="80"/>
      <c r="AK46" s="87"/>
      <c r="AL46" s="87"/>
      <c r="AM46" s="87"/>
      <c r="AN46" s="88"/>
      <c r="AO46" s="88"/>
      <c r="AP46" s="88"/>
      <c r="AQ46" s="88"/>
      <c r="AR46" s="88"/>
      <c r="AS46" s="87"/>
      <c r="AT46" s="87"/>
      <c r="AU46" s="87"/>
      <c r="AV46" s="82"/>
      <c r="AW46" s="82"/>
      <c r="AX46" s="87"/>
      <c r="AY46" s="87"/>
      <c r="AZ46" s="87"/>
      <c r="BA46" s="87"/>
      <c r="BB46" s="87"/>
      <c r="BC46" s="87"/>
      <c r="BD46" s="87"/>
      <c r="BE46" s="87"/>
      <c r="BF46" s="87"/>
      <c r="BG46" s="87"/>
      <c r="BH46" s="87"/>
      <c r="BI46" s="87"/>
      <c r="BJ46" s="87"/>
      <c r="BK46" s="87"/>
      <c r="BL46" s="87"/>
      <c r="BM46" s="87"/>
    </row>
    <row r="47" spans="1:110" s="85" customFormat="1" ht="14.4" customHeight="1" x14ac:dyDescent="0.2">
      <c r="A47" s="86" t="s">
        <v>117</v>
      </c>
      <c r="B47" s="140" t="str">
        <f>IF($B$24="","",$B$24)</f>
        <v/>
      </c>
      <c r="C47" s="140"/>
      <c r="D47" s="140"/>
      <c r="E47" s="141" t="str">
        <f>IF(B47="","",IF($E$24="擬制世帯主",0,$CH$24))</f>
        <v/>
      </c>
      <c r="F47" s="141"/>
      <c r="G47" s="145" t="str">
        <f>IF($E$25="擬制世帯主","",$AA$24)</f>
        <v/>
      </c>
      <c r="H47" s="145"/>
      <c r="I47" s="145"/>
      <c r="J47" s="144" t="str">
        <f>IF($E$24="擬制世帯主","",IF(ISERROR($CY$24*-1),"",$CY$24*-1))</f>
        <v/>
      </c>
      <c r="K47" s="144"/>
      <c r="L47" s="144"/>
      <c r="M47" s="145" t="str">
        <f t="shared" si="32"/>
        <v/>
      </c>
      <c r="N47" s="145"/>
      <c r="O47" s="145"/>
      <c r="P47" s="146" t="str">
        <f>IF(M47="","","×"&amp;Q9*100&amp;"% =")</f>
        <v/>
      </c>
      <c r="Q47" s="146"/>
      <c r="R47" s="145" t="str">
        <f>$AK$24</f>
        <v/>
      </c>
      <c r="S47" s="145"/>
      <c r="T47" s="145"/>
      <c r="U47" s="145" t="str">
        <f>$AS$24</f>
        <v/>
      </c>
      <c r="V47" s="145"/>
      <c r="W47" s="145"/>
      <c r="X47" s="145" t="str">
        <f>$BA$24</f>
        <v/>
      </c>
      <c r="Y47" s="145"/>
      <c r="Z47" s="145"/>
      <c r="AA47" s="145" t="str">
        <f t="shared" si="33"/>
        <v/>
      </c>
      <c r="AB47" s="145"/>
      <c r="AC47" s="153"/>
      <c r="AE47" s="78"/>
      <c r="AF47" s="79"/>
      <c r="AG47" s="79"/>
      <c r="AH47" s="79"/>
      <c r="AI47" s="80"/>
      <c r="AJ47" s="80"/>
      <c r="AK47" s="87"/>
      <c r="AL47" s="87"/>
      <c r="AM47" s="87"/>
      <c r="AN47" s="88"/>
      <c r="AO47" s="88"/>
      <c r="AP47" s="88"/>
      <c r="AQ47" s="88"/>
      <c r="AR47" s="88"/>
      <c r="AS47" s="87"/>
      <c r="AT47" s="87"/>
      <c r="AU47" s="87"/>
      <c r="AV47" s="82"/>
      <c r="AW47" s="82"/>
      <c r="AX47" s="87"/>
      <c r="AY47" s="87"/>
      <c r="AZ47" s="87"/>
      <c r="BA47" s="87"/>
      <c r="BB47" s="87"/>
      <c r="BC47" s="87"/>
      <c r="BD47" s="87"/>
      <c r="BE47" s="87"/>
      <c r="BF47" s="87"/>
      <c r="BG47" s="87"/>
      <c r="BH47" s="87"/>
      <c r="BI47" s="87"/>
      <c r="BJ47" s="87"/>
      <c r="BK47" s="87"/>
      <c r="BL47" s="87"/>
      <c r="BM47" s="87"/>
    </row>
    <row r="48" spans="1:110" s="85" customFormat="1" ht="14.4" customHeight="1" x14ac:dyDescent="0.2">
      <c r="A48" s="86" t="s">
        <v>118</v>
      </c>
      <c r="B48" s="140" t="str">
        <f>IF($B$25="","",$B$25)</f>
        <v/>
      </c>
      <c r="C48" s="140"/>
      <c r="D48" s="140"/>
      <c r="E48" s="141" t="str">
        <f>IF(B48="","",IF($E$25="擬制世帯主",0,$CH$25))</f>
        <v/>
      </c>
      <c r="F48" s="141"/>
      <c r="G48" s="145" t="str">
        <f>IF($E$26="擬制世帯主","",$AA$25)</f>
        <v/>
      </c>
      <c r="H48" s="145"/>
      <c r="I48" s="145"/>
      <c r="J48" s="144" t="str">
        <f>IF($E$25="擬制世帯主","",IF(ISERROR($CY$25*-1),"",$CY$25*-1))</f>
        <v/>
      </c>
      <c r="K48" s="144"/>
      <c r="L48" s="144"/>
      <c r="M48" s="145" t="str">
        <f t="shared" si="32"/>
        <v/>
      </c>
      <c r="N48" s="145"/>
      <c r="O48" s="145"/>
      <c r="P48" s="146" t="str">
        <f>IF(M48="","","×"&amp;Q9*100&amp;"% =")</f>
        <v/>
      </c>
      <c r="Q48" s="146"/>
      <c r="R48" s="145" t="str">
        <f>$AK$25</f>
        <v/>
      </c>
      <c r="S48" s="145"/>
      <c r="T48" s="145"/>
      <c r="U48" s="145" t="str">
        <f>$AS$25</f>
        <v/>
      </c>
      <c r="V48" s="145"/>
      <c r="W48" s="145"/>
      <c r="X48" s="145" t="str">
        <f>$BA$25</f>
        <v/>
      </c>
      <c r="Y48" s="145"/>
      <c r="Z48" s="145"/>
      <c r="AA48" s="145" t="str">
        <f t="shared" si="33"/>
        <v/>
      </c>
      <c r="AB48" s="145"/>
      <c r="AC48" s="153"/>
      <c r="AE48" s="78"/>
      <c r="AF48" s="79"/>
      <c r="AG48" s="79"/>
      <c r="AH48" s="79"/>
      <c r="AI48" s="80"/>
      <c r="AJ48" s="80"/>
      <c r="AK48" s="87"/>
      <c r="AL48" s="87"/>
      <c r="AM48" s="87"/>
      <c r="AN48" s="88"/>
      <c r="AO48" s="88"/>
      <c r="AP48" s="88"/>
      <c r="AQ48" s="88"/>
      <c r="AR48" s="88"/>
      <c r="AS48" s="87"/>
      <c r="AT48" s="87"/>
      <c r="AU48" s="87"/>
      <c r="AV48" s="82"/>
      <c r="AW48" s="82"/>
      <c r="AX48" s="87"/>
      <c r="AY48" s="87"/>
      <c r="AZ48" s="87"/>
      <c r="BA48" s="87"/>
      <c r="BB48" s="87"/>
      <c r="BC48" s="87"/>
      <c r="BD48" s="87"/>
      <c r="BE48" s="87"/>
      <c r="BF48" s="87"/>
      <c r="BG48" s="87"/>
      <c r="BH48" s="87"/>
      <c r="BI48" s="87"/>
      <c r="BJ48" s="87"/>
      <c r="BK48" s="87"/>
      <c r="BL48" s="87"/>
      <c r="BM48" s="87"/>
    </row>
    <row r="49" spans="1:67" s="85" customFormat="1" ht="14.4" customHeight="1" x14ac:dyDescent="0.2">
      <c r="A49" s="86" t="s">
        <v>119</v>
      </c>
      <c r="B49" s="140" t="str">
        <f>IF($B$26="","",$B$26)</f>
        <v/>
      </c>
      <c r="C49" s="140"/>
      <c r="D49" s="140"/>
      <c r="E49" s="141" t="str">
        <f>IF(B49="","",IF($E$26="擬制世帯主",0,$CH$26))</f>
        <v/>
      </c>
      <c r="F49" s="141"/>
      <c r="G49" s="145" t="str">
        <f>IF($E$27="擬制世帯主","",$AA$26)</f>
        <v/>
      </c>
      <c r="H49" s="145"/>
      <c r="I49" s="145"/>
      <c r="J49" s="144" t="str">
        <f>IF($E$26="擬制世帯主","",IF(ISERROR($CY$26*-1),"",$CY$26*-1))</f>
        <v/>
      </c>
      <c r="K49" s="144"/>
      <c r="L49" s="144"/>
      <c r="M49" s="145" t="str">
        <f t="shared" si="32"/>
        <v/>
      </c>
      <c r="N49" s="145"/>
      <c r="O49" s="145"/>
      <c r="P49" s="146" t="str">
        <f>IF(M49="","","×"&amp;Q9*100&amp;"% =")</f>
        <v/>
      </c>
      <c r="Q49" s="146"/>
      <c r="R49" s="145" t="str">
        <f>$AK$26</f>
        <v/>
      </c>
      <c r="S49" s="145"/>
      <c r="T49" s="145"/>
      <c r="U49" s="145" t="str">
        <f>$AS$26</f>
        <v/>
      </c>
      <c r="V49" s="145"/>
      <c r="W49" s="145"/>
      <c r="X49" s="145" t="str">
        <f>$BA$26</f>
        <v/>
      </c>
      <c r="Y49" s="145"/>
      <c r="Z49" s="145"/>
      <c r="AA49" s="145" t="str">
        <f t="shared" si="33"/>
        <v/>
      </c>
      <c r="AB49" s="145"/>
      <c r="AC49" s="153"/>
      <c r="AE49" s="78"/>
      <c r="AF49" s="79"/>
      <c r="AG49" s="79"/>
      <c r="AH49" s="79"/>
      <c r="AI49" s="80"/>
      <c r="AJ49" s="80"/>
      <c r="AK49" s="87"/>
      <c r="AL49" s="87"/>
      <c r="AM49" s="87"/>
      <c r="AN49" s="88"/>
      <c r="AO49" s="88"/>
      <c r="AP49" s="88"/>
      <c r="AQ49" s="88"/>
      <c r="AR49" s="88"/>
      <c r="AS49" s="87"/>
      <c r="AT49" s="87"/>
      <c r="AU49" s="87"/>
      <c r="AV49" s="82"/>
      <c r="AW49" s="82"/>
      <c r="AX49" s="87"/>
      <c r="AY49" s="87"/>
      <c r="AZ49" s="87"/>
      <c r="BA49" s="87"/>
      <c r="BB49" s="87"/>
      <c r="BC49" s="87"/>
      <c r="BD49" s="87"/>
      <c r="BE49" s="87"/>
      <c r="BF49" s="87"/>
      <c r="BG49" s="87"/>
      <c r="BH49" s="87"/>
      <c r="BI49" s="87"/>
      <c r="BJ49" s="87"/>
      <c r="BK49" s="87"/>
      <c r="BL49" s="87"/>
      <c r="BM49" s="87"/>
    </row>
    <row r="50" spans="1:67" s="85" customFormat="1" ht="14.4" customHeight="1" thickBot="1" x14ac:dyDescent="0.25">
      <c r="A50" s="86"/>
      <c r="B50" s="141" t="s">
        <v>120</v>
      </c>
      <c r="C50" s="141"/>
      <c r="D50" s="141"/>
      <c r="E50" s="141"/>
      <c r="F50" s="141"/>
      <c r="G50" s="148">
        <f>SUM(AA44:AC49)</f>
        <v>0</v>
      </c>
      <c r="H50" s="148"/>
      <c r="I50" s="148"/>
      <c r="J50" s="94" t="s">
        <v>121</v>
      </c>
      <c r="K50" s="147" t="s">
        <v>122</v>
      </c>
      <c r="L50" s="147"/>
      <c r="M50" s="147"/>
      <c r="N50" s="147"/>
      <c r="O50" s="148">
        <f>$BI$27</f>
        <v>0</v>
      </c>
      <c r="P50" s="148"/>
      <c r="Q50" s="148"/>
      <c r="R50" s="95" t="s">
        <v>123</v>
      </c>
      <c r="S50" s="149" t="s">
        <v>139</v>
      </c>
      <c r="T50" s="149"/>
      <c r="U50" s="149"/>
      <c r="V50" s="149"/>
      <c r="W50" s="149"/>
      <c r="X50" s="149"/>
      <c r="Y50" s="149"/>
      <c r="Z50" s="150">
        <f>ROUNDDOWN(G50-O50,2)</f>
        <v>0</v>
      </c>
      <c r="AA50" s="150"/>
      <c r="AB50" s="150"/>
      <c r="AC50" s="151"/>
      <c r="AE50" s="78"/>
      <c r="AF50" s="80"/>
      <c r="AG50" s="80"/>
      <c r="AH50" s="80"/>
      <c r="AI50" s="80"/>
      <c r="AJ50" s="80"/>
      <c r="AK50" s="89"/>
      <c r="AL50" s="89"/>
      <c r="AM50" s="89"/>
      <c r="AN50" s="89"/>
      <c r="AO50" s="90"/>
      <c r="AP50" s="90"/>
      <c r="AQ50" s="90"/>
      <c r="AR50" s="90"/>
      <c r="AS50" s="90"/>
      <c r="AT50" s="90"/>
      <c r="AU50" s="89"/>
      <c r="AV50" s="89"/>
      <c r="AW50" s="89"/>
      <c r="AX50" s="90"/>
      <c r="AY50" s="90"/>
      <c r="AZ50" s="90"/>
      <c r="BA50" s="91"/>
      <c r="BB50" s="91"/>
      <c r="BC50" s="91"/>
      <c r="BD50" s="91"/>
      <c r="BE50" s="91"/>
      <c r="BF50" s="91"/>
      <c r="BG50" s="91"/>
      <c r="BH50" s="91"/>
      <c r="BI50" s="91"/>
      <c r="BJ50" s="92"/>
      <c r="BK50" s="92"/>
      <c r="BL50" s="92"/>
      <c r="BM50" s="92"/>
    </row>
    <row r="51" spans="1:67" s="85" customFormat="1" ht="14.4" customHeight="1" thickBot="1" x14ac:dyDescent="0.25">
      <c r="A51" s="50"/>
      <c r="B51" s="96"/>
      <c r="C51" s="96"/>
      <c r="D51" s="96"/>
      <c r="E51" s="97"/>
      <c r="F51" s="97"/>
      <c r="G51" s="98"/>
      <c r="H51" s="98"/>
      <c r="I51" s="99"/>
      <c r="J51" s="99"/>
      <c r="K51" s="99"/>
      <c r="L51" s="99"/>
      <c r="M51" s="99"/>
      <c r="N51" s="99"/>
      <c r="O51" s="100"/>
      <c r="P51" s="100"/>
      <c r="Q51" s="100"/>
      <c r="R51" s="101"/>
      <c r="S51" s="101"/>
      <c r="T51" s="101"/>
      <c r="U51" s="101"/>
      <c r="V51" s="101"/>
      <c r="W51" s="101"/>
      <c r="X51" s="101"/>
      <c r="Y51" s="101"/>
      <c r="Z51" s="101"/>
      <c r="AA51" s="101"/>
      <c r="AB51" s="101"/>
      <c r="AC51" s="102"/>
      <c r="AE51" s="78"/>
      <c r="AF51" s="79"/>
      <c r="AG51" s="79"/>
      <c r="AH51" s="79"/>
      <c r="AI51" s="78"/>
      <c r="AJ51" s="78"/>
      <c r="AK51" s="80"/>
      <c r="AL51" s="80"/>
      <c r="AM51" s="81"/>
      <c r="AN51" s="81"/>
      <c r="AO51" s="81"/>
      <c r="AP51" s="81"/>
      <c r="AQ51" s="81"/>
      <c r="AR51" s="81"/>
      <c r="AS51" s="81"/>
      <c r="AT51" s="81"/>
      <c r="AU51" s="82"/>
      <c r="AV51" s="82"/>
      <c r="AW51" s="82"/>
      <c r="AX51" s="81"/>
      <c r="AY51" s="82"/>
      <c r="AZ51" s="81"/>
      <c r="BA51" s="81"/>
      <c r="BB51" s="81"/>
      <c r="BC51" s="81"/>
      <c r="BD51" s="81"/>
      <c r="BE51" s="81"/>
      <c r="BF51" s="81"/>
      <c r="BG51" s="81"/>
      <c r="BH51" s="81"/>
      <c r="BI51" s="81"/>
      <c r="BJ51" s="81"/>
      <c r="BK51" s="81"/>
      <c r="BL51" s="81"/>
      <c r="BM51" s="81"/>
      <c r="BO51" s="81"/>
    </row>
    <row r="52" spans="1:67" ht="18" customHeight="1" thickBot="1" x14ac:dyDescent="0.25">
      <c r="A52" s="45">
        <v>2</v>
      </c>
      <c r="B52" s="46" t="s">
        <v>156</v>
      </c>
      <c r="C52" s="7"/>
      <c r="D52" s="7"/>
      <c r="E52" s="7"/>
      <c r="F52" s="7"/>
      <c r="G52" s="47"/>
      <c r="H52" s="47"/>
      <c r="I52" s="7"/>
      <c r="J52" s="7"/>
      <c r="K52" s="7"/>
      <c r="L52" s="7"/>
      <c r="M52" s="7"/>
      <c r="N52" s="7"/>
      <c r="O52" s="7"/>
      <c r="P52" s="7"/>
      <c r="Q52" s="7"/>
      <c r="R52" s="7"/>
      <c r="S52" s="7"/>
      <c r="T52" s="7"/>
      <c r="U52" s="7"/>
      <c r="V52" s="7"/>
      <c r="W52" s="7"/>
      <c r="X52" s="7"/>
      <c r="Y52" s="7"/>
      <c r="Z52" s="7"/>
      <c r="AA52" s="7"/>
      <c r="AB52" s="7"/>
      <c r="AC52" s="7"/>
      <c r="AE52" s="45"/>
      <c r="AF52" s="46"/>
      <c r="AG52" s="7"/>
      <c r="AH52" s="7"/>
      <c r="AI52" s="7"/>
      <c r="AJ52" s="7"/>
      <c r="AK52" s="47"/>
      <c r="AL52" s="4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O52" s="7"/>
    </row>
    <row r="53" spans="1:67" ht="18.600000000000001" customHeight="1" x14ac:dyDescent="0.2">
      <c r="A53" s="93"/>
      <c r="B53" s="139" t="s">
        <v>106</v>
      </c>
      <c r="C53" s="139"/>
      <c r="D53" s="139"/>
      <c r="E53" s="139" t="s">
        <v>107</v>
      </c>
      <c r="F53" s="139"/>
      <c r="G53" s="139" t="s">
        <v>108</v>
      </c>
      <c r="H53" s="139"/>
      <c r="I53" s="139"/>
      <c r="J53" s="139" t="s">
        <v>130</v>
      </c>
      <c r="K53" s="139"/>
      <c r="L53" s="139"/>
      <c r="M53" s="139" t="s">
        <v>131</v>
      </c>
      <c r="N53" s="139"/>
      <c r="O53" s="139"/>
      <c r="P53" s="139" t="s">
        <v>109</v>
      </c>
      <c r="Q53" s="139"/>
      <c r="R53" s="139" t="s">
        <v>110</v>
      </c>
      <c r="S53" s="139"/>
      <c r="T53" s="139"/>
      <c r="U53" s="139" t="s">
        <v>111</v>
      </c>
      <c r="V53" s="139"/>
      <c r="W53" s="139"/>
      <c r="X53" s="139" t="s">
        <v>112</v>
      </c>
      <c r="Y53" s="139"/>
      <c r="Z53" s="139"/>
      <c r="AA53" s="139" t="s">
        <v>113</v>
      </c>
      <c r="AB53" s="139"/>
      <c r="AC53" s="152"/>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row>
    <row r="54" spans="1:67" ht="12" customHeight="1" x14ac:dyDescent="0.2">
      <c r="A54" s="86" t="s">
        <v>114</v>
      </c>
      <c r="B54" s="140" t="str">
        <f t="shared" ref="B54:B59" si="34">B44</f>
        <v/>
      </c>
      <c r="C54" s="140"/>
      <c r="D54" s="140"/>
      <c r="E54" s="141" t="str">
        <f t="shared" ref="E54:E59" si="35">IF(B54="","",IF(E44="","",E44))</f>
        <v/>
      </c>
      <c r="F54" s="141"/>
      <c r="G54" s="145" t="str">
        <f t="shared" ref="G54:G59" si="36">IF(G44="","",G44)</f>
        <v/>
      </c>
      <c r="H54" s="145"/>
      <c r="I54" s="145"/>
      <c r="J54" s="144" t="str">
        <f t="shared" ref="J54:J59" si="37">IF(J44="","",J44)</f>
        <v/>
      </c>
      <c r="K54" s="144"/>
      <c r="L54" s="144"/>
      <c r="M54" s="142" t="str">
        <f t="shared" ref="M54:M59" si="38">IF(M44="","",M44)</f>
        <v/>
      </c>
      <c r="N54" s="142"/>
      <c r="O54" s="142"/>
      <c r="P54" s="146" t="str">
        <f t="shared" ref="P54:P59" si="39">IF(M54="","","×"&amp;$T$9*100&amp;"% =")</f>
        <v/>
      </c>
      <c r="Q54" s="146"/>
      <c r="R54" s="142" t="str">
        <f>$AM$21</f>
        <v/>
      </c>
      <c r="S54" s="142"/>
      <c r="T54" s="142"/>
      <c r="U54" s="142" t="str">
        <f>$AU$21</f>
        <v/>
      </c>
      <c r="V54" s="142"/>
      <c r="W54" s="142"/>
      <c r="X54" s="142" t="str">
        <f>$BC$21</f>
        <v/>
      </c>
      <c r="Y54" s="142"/>
      <c r="Z54" s="142"/>
      <c r="AA54" s="142" t="str">
        <f>IF(ISERROR(R54+U54-X54),"",R54+U54-X54)</f>
        <v/>
      </c>
      <c r="AB54" s="142"/>
      <c r="AC54" s="143"/>
      <c r="AE54" s="48"/>
      <c r="AF54" s="69"/>
      <c r="AG54" s="69"/>
      <c r="AH54" s="69"/>
      <c r="AI54" s="70"/>
      <c r="AJ54" s="70"/>
      <c r="AK54" s="71"/>
      <c r="AL54" s="71"/>
      <c r="AM54" s="71"/>
      <c r="AN54" s="72"/>
      <c r="AO54" s="72"/>
      <c r="AP54" s="72"/>
      <c r="AQ54" s="72"/>
      <c r="AR54" s="72"/>
      <c r="AS54" s="83"/>
      <c r="AT54" s="83"/>
      <c r="AU54" s="83"/>
      <c r="AV54" s="73"/>
      <c r="AW54" s="73"/>
      <c r="AX54" s="83"/>
      <c r="AY54" s="83"/>
      <c r="AZ54" s="83"/>
      <c r="BA54" s="83"/>
      <c r="BB54" s="83"/>
      <c r="BC54" s="83"/>
      <c r="BD54" s="83"/>
      <c r="BE54" s="83"/>
      <c r="BF54" s="83"/>
      <c r="BG54" s="83"/>
      <c r="BH54" s="83"/>
      <c r="BI54" s="83"/>
      <c r="BJ54" s="83"/>
      <c r="BK54" s="83"/>
      <c r="BL54" s="83"/>
      <c r="BM54" s="83"/>
    </row>
    <row r="55" spans="1:67" ht="12" customHeight="1" x14ac:dyDescent="0.2">
      <c r="A55" s="86" t="s">
        <v>115</v>
      </c>
      <c r="B55" s="140" t="str">
        <f t="shared" si="34"/>
        <v/>
      </c>
      <c r="C55" s="140"/>
      <c r="D55" s="140"/>
      <c r="E55" s="141" t="str">
        <f t="shared" si="35"/>
        <v/>
      </c>
      <c r="F55" s="141"/>
      <c r="G55" s="145" t="str">
        <f t="shared" si="36"/>
        <v/>
      </c>
      <c r="H55" s="145"/>
      <c r="I55" s="145"/>
      <c r="J55" s="144" t="str">
        <f t="shared" si="37"/>
        <v/>
      </c>
      <c r="K55" s="144"/>
      <c r="L55" s="144"/>
      <c r="M55" s="142" t="str">
        <f t="shared" si="38"/>
        <v/>
      </c>
      <c r="N55" s="142"/>
      <c r="O55" s="142"/>
      <c r="P55" s="146" t="str">
        <f t="shared" si="39"/>
        <v/>
      </c>
      <c r="Q55" s="146"/>
      <c r="R55" s="142" t="str">
        <f>$AM$22</f>
        <v/>
      </c>
      <c r="S55" s="142"/>
      <c r="T55" s="142"/>
      <c r="U55" s="142" t="str">
        <f>$AU$22</f>
        <v/>
      </c>
      <c r="V55" s="142"/>
      <c r="W55" s="142"/>
      <c r="X55" s="142" t="str">
        <f>$BC$22</f>
        <v/>
      </c>
      <c r="Y55" s="142"/>
      <c r="Z55" s="142"/>
      <c r="AA55" s="142" t="str">
        <f>IF(ISERROR(R55+U55-X55),"",R55+U55-X55)</f>
        <v/>
      </c>
      <c r="AB55" s="142"/>
      <c r="AC55" s="143"/>
      <c r="AE55" s="48"/>
      <c r="AF55" s="69"/>
      <c r="AG55" s="69"/>
      <c r="AH55" s="69"/>
      <c r="AI55" s="70"/>
      <c r="AJ55" s="70"/>
      <c r="AK55" s="71"/>
      <c r="AL55" s="71"/>
      <c r="AM55" s="71"/>
      <c r="AN55" s="72"/>
      <c r="AO55" s="72"/>
      <c r="AP55" s="72"/>
      <c r="AQ55" s="72"/>
      <c r="AR55" s="72"/>
      <c r="AS55" s="83"/>
      <c r="AT55" s="83"/>
      <c r="AU55" s="83"/>
      <c r="AV55" s="73"/>
      <c r="AW55" s="73"/>
      <c r="AX55" s="83"/>
      <c r="AY55" s="83"/>
      <c r="AZ55" s="83"/>
      <c r="BA55" s="83"/>
      <c r="BB55" s="83"/>
      <c r="BC55" s="83"/>
      <c r="BD55" s="83"/>
      <c r="BE55" s="83"/>
      <c r="BF55" s="83"/>
      <c r="BG55" s="83"/>
      <c r="BH55" s="83"/>
      <c r="BI55" s="83"/>
      <c r="BJ55" s="83"/>
      <c r="BK55" s="83"/>
      <c r="BL55" s="83"/>
      <c r="BM55" s="83"/>
    </row>
    <row r="56" spans="1:67" ht="12" customHeight="1" x14ac:dyDescent="0.2">
      <c r="A56" s="86" t="s">
        <v>116</v>
      </c>
      <c r="B56" s="140" t="str">
        <f t="shared" si="34"/>
        <v/>
      </c>
      <c r="C56" s="140"/>
      <c r="D56" s="140"/>
      <c r="E56" s="141" t="str">
        <f t="shared" si="35"/>
        <v/>
      </c>
      <c r="F56" s="141"/>
      <c r="G56" s="145" t="str">
        <f t="shared" si="36"/>
        <v/>
      </c>
      <c r="H56" s="145"/>
      <c r="I56" s="145"/>
      <c r="J56" s="144" t="str">
        <f t="shared" si="37"/>
        <v/>
      </c>
      <c r="K56" s="144"/>
      <c r="L56" s="144"/>
      <c r="M56" s="142" t="str">
        <f t="shared" si="38"/>
        <v/>
      </c>
      <c r="N56" s="142"/>
      <c r="O56" s="142"/>
      <c r="P56" s="146" t="str">
        <f t="shared" si="39"/>
        <v/>
      </c>
      <c r="Q56" s="146"/>
      <c r="R56" s="142" t="str">
        <f>$AM$23</f>
        <v/>
      </c>
      <c r="S56" s="142"/>
      <c r="T56" s="142"/>
      <c r="U56" s="142" t="str">
        <f>$AU$23</f>
        <v/>
      </c>
      <c r="V56" s="142"/>
      <c r="W56" s="142"/>
      <c r="X56" s="142" t="str">
        <f>$BC$23</f>
        <v/>
      </c>
      <c r="Y56" s="142"/>
      <c r="Z56" s="142"/>
      <c r="AA56" s="142" t="str">
        <f t="shared" ref="AA56:AA59" si="40">IF(ISERROR(R56+U56-X56),"",R56+U56-X56)</f>
        <v/>
      </c>
      <c r="AB56" s="142"/>
      <c r="AC56" s="143"/>
      <c r="AE56" s="48"/>
      <c r="AF56" s="69"/>
      <c r="AG56" s="69"/>
      <c r="AH56" s="69"/>
      <c r="AI56" s="70"/>
      <c r="AJ56" s="70"/>
      <c r="AK56" s="71"/>
      <c r="AL56" s="71"/>
      <c r="AM56" s="71"/>
      <c r="AN56" s="72"/>
      <c r="AO56" s="72"/>
      <c r="AP56" s="72"/>
      <c r="AQ56" s="72"/>
      <c r="AR56" s="72"/>
      <c r="AS56" s="83"/>
      <c r="AT56" s="83"/>
      <c r="AU56" s="83"/>
      <c r="AV56" s="73"/>
      <c r="AW56" s="73"/>
      <c r="AX56" s="83"/>
      <c r="AY56" s="83"/>
      <c r="AZ56" s="83"/>
      <c r="BA56" s="83"/>
      <c r="BB56" s="83"/>
      <c r="BC56" s="83"/>
      <c r="BD56" s="83"/>
      <c r="BE56" s="83"/>
      <c r="BF56" s="83"/>
      <c r="BG56" s="83"/>
      <c r="BH56" s="83"/>
      <c r="BI56" s="83"/>
      <c r="BJ56" s="83"/>
      <c r="BK56" s="83"/>
      <c r="BL56" s="83"/>
      <c r="BM56" s="83"/>
    </row>
    <row r="57" spans="1:67" ht="12" customHeight="1" x14ac:dyDescent="0.2">
      <c r="A57" s="86" t="s">
        <v>117</v>
      </c>
      <c r="B57" s="140" t="str">
        <f t="shared" si="34"/>
        <v/>
      </c>
      <c r="C57" s="140"/>
      <c r="D57" s="140"/>
      <c r="E57" s="141" t="str">
        <f t="shared" si="35"/>
        <v/>
      </c>
      <c r="F57" s="141"/>
      <c r="G57" s="145" t="str">
        <f t="shared" si="36"/>
        <v/>
      </c>
      <c r="H57" s="145"/>
      <c r="I57" s="145"/>
      <c r="J57" s="144" t="str">
        <f t="shared" si="37"/>
        <v/>
      </c>
      <c r="K57" s="144"/>
      <c r="L57" s="144"/>
      <c r="M57" s="142" t="str">
        <f t="shared" si="38"/>
        <v/>
      </c>
      <c r="N57" s="142"/>
      <c r="O57" s="142"/>
      <c r="P57" s="146" t="str">
        <f t="shared" si="39"/>
        <v/>
      </c>
      <c r="Q57" s="146"/>
      <c r="R57" s="142" t="str">
        <f>$AM$24</f>
        <v/>
      </c>
      <c r="S57" s="142"/>
      <c r="T57" s="142"/>
      <c r="U57" s="142" t="str">
        <f>$AU$24</f>
        <v/>
      </c>
      <c r="V57" s="142"/>
      <c r="W57" s="142"/>
      <c r="X57" s="142" t="str">
        <f>$BC$24</f>
        <v/>
      </c>
      <c r="Y57" s="142"/>
      <c r="Z57" s="142"/>
      <c r="AA57" s="142" t="str">
        <f t="shared" si="40"/>
        <v/>
      </c>
      <c r="AB57" s="142"/>
      <c r="AC57" s="143"/>
      <c r="AE57" s="48"/>
      <c r="AF57" s="69"/>
      <c r="AG57" s="69"/>
      <c r="AH57" s="69"/>
      <c r="AI57" s="70"/>
      <c r="AJ57" s="70"/>
      <c r="AK57" s="71"/>
      <c r="AL57" s="71"/>
      <c r="AM57" s="71"/>
      <c r="AN57" s="72"/>
      <c r="AO57" s="72"/>
      <c r="AP57" s="72"/>
      <c r="AQ57" s="72"/>
      <c r="AR57" s="72"/>
      <c r="AS57" s="83"/>
      <c r="AT57" s="83"/>
      <c r="AU57" s="83"/>
      <c r="AV57" s="73"/>
      <c r="AW57" s="73"/>
      <c r="AX57" s="83"/>
      <c r="AY57" s="83"/>
      <c r="AZ57" s="83"/>
      <c r="BA57" s="83"/>
      <c r="BB57" s="83"/>
      <c r="BC57" s="83"/>
      <c r="BD57" s="83"/>
      <c r="BE57" s="83"/>
      <c r="BF57" s="83"/>
      <c r="BG57" s="83"/>
      <c r="BH57" s="83"/>
      <c r="BI57" s="83"/>
      <c r="BJ57" s="83"/>
      <c r="BK57" s="83"/>
      <c r="BL57" s="83"/>
      <c r="BM57" s="83"/>
    </row>
    <row r="58" spans="1:67" ht="12" customHeight="1" x14ac:dyDescent="0.2">
      <c r="A58" s="86" t="s">
        <v>118</v>
      </c>
      <c r="B58" s="140" t="str">
        <f t="shared" si="34"/>
        <v/>
      </c>
      <c r="C58" s="140"/>
      <c r="D58" s="140"/>
      <c r="E58" s="141" t="str">
        <f t="shared" si="35"/>
        <v/>
      </c>
      <c r="F58" s="141"/>
      <c r="G58" s="145" t="str">
        <f t="shared" si="36"/>
        <v/>
      </c>
      <c r="H58" s="145"/>
      <c r="I58" s="145"/>
      <c r="J58" s="144" t="str">
        <f t="shared" si="37"/>
        <v/>
      </c>
      <c r="K58" s="144"/>
      <c r="L58" s="144"/>
      <c r="M58" s="142" t="str">
        <f t="shared" si="38"/>
        <v/>
      </c>
      <c r="N58" s="142"/>
      <c r="O58" s="142"/>
      <c r="P58" s="146" t="str">
        <f t="shared" si="39"/>
        <v/>
      </c>
      <c r="Q58" s="146"/>
      <c r="R58" s="142" t="str">
        <f>$AM$25</f>
        <v/>
      </c>
      <c r="S58" s="142"/>
      <c r="T58" s="142"/>
      <c r="U58" s="142" t="str">
        <f>$AU$25</f>
        <v/>
      </c>
      <c r="V58" s="142"/>
      <c r="W58" s="142"/>
      <c r="X58" s="142" t="str">
        <f>$BC$25</f>
        <v/>
      </c>
      <c r="Y58" s="142"/>
      <c r="Z58" s="142"/>
      <c r="AA58" s="142" t="str">
        <f t="shared" si="40"/>
        <v/>
      </c>
      <c r="AB58" s="142"/>
      <c r="AC58" s="143"/>
      <c r="AE58" s="48"/>
      <c r="AF58" s="69"/>
      <c r="AG58" s="69"/>
      <c r="AH58" s="69"/>
      <c r="AI58" s="70"/>
      <c r="AJ58" s="70"/>
      <c r="AK58" s="71"/>
      <c r="AL58" s="71"/>
      <c r="AM58" s="71"/>
      <c r="AN58" s="72"/>
      <c r="AO58" s="72"/>
      <c r="AP58" s="72"/>
      <c r="AQ58" s="72"/>
      <c r="AR58" s="72"/>
      <c r="AS58" s="83"/>
      <c r="AT58" s="83"/>
      <c r="AU58" s="83"/>
      <c r="AV58" s="73"/>
      <c r="AW58" s="73"/>
      <c r="AX58" s="83"/>
      <c r="AY58" s="83"/>
      <c r="AZ58" s="83"/>
      <c r="BA58" s="83"/>
      <c r="BB58" s="83"/>
      <c r="BC58" s="83"/>
      <c r="BD58" s="83"/>
      <c r="BE58" s="83"/>
      <c r="BF58" s="83"/>
      <c r="BG58" s="83"/>
      <c r="BH58" s="83"/>
      <c r="BI58" s="83"/>
      <c r="BJ58" s="83"/>
      <c r="BK58" s="83"/>
      <c r="BL58" s="83"/>
      <c r="BM58" s="83"/>
    </row>
    <row r="59" spans="1:67" ht="12" customHeight="1" x14ac:dyDescent="0.2">
      <c r="A59" s="86" t="s">
        <v>119</v>
      </c>
      <c r="B59" s="140" t="str">
        <f t="shared" si="34"/>
        <v/>
      </c>
      <c r="C59" s="140"/>
      <c r="D59" s="140"/>
      <c r="E59" s="141" t="str">
        <f t="shared" si="35"/>
        <v/>
      </c>
      <c r="F59" s="141"/>
      <c r="G59" s="145" t="str">
        <f t="shared" si="36"/>
        <v/>
      </c>
      <c r="H59" s="145"/>
      <c r="I59" s="145"/>
      <c r="J59" s="144" t="str">
        <f t="shared" si="37"/>
        <v/>
      </c>
      <c r="K59" s="144"/>
      <c r="L59" s="144"/>
      <c r="M59" s="142" t="str">
        <f t="shared" si="38"/>
        <v/>
      </c>
      <c r="N59" s="142"/>
      <c r="O59" s="142"/>
      <c r="P59" s="146" t="str">
        <f t="shared" si="39"/>
        <v/>
      </c>
      <c r="Q59" s="146"/>
      <c r="R59" s="142" t="str">
        <f>$AM$26</f>
        <v/>
      </c>
      <c r="S59" s="142"/>
      <c r="T59" s="142"/>
      <c r="U59" s="142" t="str">
        <f>$AU$26</f>
        <v/>
      </c>
      <c r="V59" s="142"/>
      <c r="W59" s="142"/>
      <c r="X59" s="142" t="str">
        <f>$BC$26</f>
        <v/>
      </c>
      <c r="Y59" s="142"/>
      <c r="Z59" s="142"/>
      <c r="AA59" s="142" t="str">
        <f t="shared" si="40"/>
        <v/>
      </c>
      <c r="AB59" s="142"/>
      <c r="AC59" s="143"/>
      <c r="AE59" s="48"/>
      <c r="AF59" s="69"/>
      <c r="AG59" s="69"/>
      <c r="AH59" s="69"/>
      <c r="AI59" s="70"/>
      <c r="AJ59" s="70"/>
      <c r="AK59" s="71"/>
      <c r="AL59" s="71"/>
      <c r="AM59" s="71"/>
      <c r="AN59" s="72"/>
      <c r="AO59" s="72"/>
      <c r="AP59" s="72"/>
      <c r="AQ59" s="72"/>
      <c r="AR59" s="72"/>
      <c r="AS59" s="83"/>
      <c r="AT59" s="83"/>
      <c r="AU59" s="83"/>
      <c r="AV59" s="73"/>
      <c r="AW59" s="73"/>
      <c r="AX59" s="83"/>
      <c r="AY59" s="83"/>
      <c r="AZ59" s="83"/>
      <c r="BA59" s="83"/>
      <c r="BB59" s="83"/>
      <c r="BC59" s="83"/>
      <c r="BD59" s="83"/>
      <c r="BE59" s="83"/>
      <c r="BF59" s="83"/>
      <c r="BG59" s="83"/>
      <c r="BH59" s="83"/>
      <c r="BI59" s="83"/>
      <c r="BJ59" s="83"/>
      <c r="BK59" s="83"/>
      <c r="BL59" s="83"/>
      <c r="BM59" s="83"/>
    </row>
    <row r="60" spans="1:67" ht="12" customHeight="1" thickBot="1" x14ac:dyDescent="0.25">
      <c r="A60" s="86"/>
      <c r="B60" s="141" t="s">
        <v>120</v>
      </c>
      <c r="C60" s="141"/>
      <c r="D60" s="141"/>
      <c r="E60" s="141"/>
      <c r="F60" s="141"/>
      <c r="G60" s="148">
        <f>SUM(AA54:AC59)</f>
        <v>0</v>
      </c>
      <c r="H60" s="148"/>
      <c r="I60" s="148"/>
      <c r="J60" s="94" t="s">
        <v>121</v>
      </c>
      <c r="K60" s="147" t="s">
        <v>122</v>
      </c>
      <c r="L60" s="147"/>
      <c r="M60" s="147"/>
      <c r="N60" s="147"/>
      <c r="O60" s="148">
        <f>$BK$27</f>
        <v>0</v>
      </c>
      <c r="P60" s="148"/>
      <c r="Q60" s="148"/>
      <c r="R60" s="95" t="s">
        <v>123</v>
      </c>
      <c r="S60" s="149" t="s">
        <v>158</v>
      </c>
      <c r="T60" s="149"/>
      <c r="U60" s="149"/>
      <c r="V60" s="149"/>
      <c r="W60" s="149"/>
      <c r="X60" s="149"/>
      <c r="Y60" s="149"/>
      <c r="Z60" s="150">
        <f>ROUNDDOWN(G60-O60,-2)</f>
        <v>0</v>
      </c>
      <c r="AA60" s="150"/>
      <c r="AB60" s="150"/>
      <c r="AC60" s="151"/>
      <c r="AE60" s="48"/>
      <c r="AF60" s="70"/>
      <c r="AG60" s="70"/>
      <c r="AH60" s="70"/>
      <c r="AI60" s="70"/>
      <c r="AJ60" s="70"/>
      <c r="AK60" s="74"/>
      <c r="AL60" s="74"/>
      <c r="AM60" s="74"/>
      <c r="AN60" s="74"/>
      <c r="AO60" s="75"/>
      <c r="AP60" s="75"/>
      <c r="AQ60" s="75"/>
      <c r="AR60" s="75"/>
      <c r="AS60" s="75"/>
      <c r="AT60" s="75"/>
      <c r="AU60" s="74"/>
      <c r="AV60" s="74"/>
      <c r="AW60" s="74"/>
      <c r="AX60" s="75"/>
      <c r="AY60" s="75"/>
      <c r="AZ60" s="75"/>
      <c r="BA60" s="76"/>
      <c r="BB60" s="76"/>
      <c r="BC60" s="76"/>
      <c r="BD60" s="76"/>
      <c r="BE60" s="76"/>
      <c r="BF60" s="76"/>
      <c r="BG60" s="76"/>
      <c r="BH60" s="76"/>
      <c r="BI60" s="76"/>
      <c r="BJ60" s="77"/>
      <c r="BK60" s="77"/>
      <c r="BL60" s="77"/>
      <c r="BM60" s="77"/>
    </row>
    <row r="61" spans="1:67" ht="12" customHeight="1" thickBot="1" x14ac:dyDescent="0.25">
      <c r="A61" s="58"/>
      <c r="B61" s="59"/>
      <c r="C61" s="59"/>
      <c r="D61" s="59"/>
      <c r="E61" s="60"/>
      <c r="F61" s="60"/>
      <c r="G61" s="61"/>
      <c r="H61" s="61"/>
      <c r="I61" s="62"/>
      <c r="J61" s="62"/>
      <c r="K61" s="62"/>
      <c r="L61" s="62"/>
      <c r="M61" s="62"/>
      <c r="N61" s="62"/>
      <c r="O61" s="63"/>
      <c r="P61" s="63"/>
      <c r="Q61" s="63"/>
      <c r="R61" s="64"/>
      <c r="S61" s="64"/>
      <c r="T61" s="64"/>
      <c r="U61" s="64"/>
      <c r="V61" s="64"/>
      <c r="W61" s="64"/>
      <c r="X61" s="64"/>
      <c r="Y61" s="64"/>
      <c r="Z61" s="64"/>
      <c r="AA61" s="64"/>
      <c r="AB61" s="64"/>
      <c r="AC61" s="65"/>
      <c r="AE61" s="48"/>
      <c r="AF61" s="69"/>
      <c r="AG61" s="69"/>
      <c r="AH61" s="69"/>
      <c r="AI61" s="48"/>
      <c r="AJ61" s="48"/>
      <c r="AK61" s="70"/>
      <c r="AL61" s="70"/>
      <c r="AM61" s="84"/>
      <c r="AN61" s="84"/>
      <c r="AO61" s="84"/>
      <c r="AP61" s="84"/>
      <c r="AQ61" s="84"/>
      <c r="AR61" s="84"/>
      <c r="AS61" s="84"/>
      <c r="AT61" s="84"/>
      <c r="AU61" s="73"/>
      <c r="AV61" s="73"/>
      <c r="AW61" s="73"/>
      <c r="AX61" s="84"/>
      <c r="AY61" s="73"/>
      <c r="AZ61" s="84"/>
      <c r="BA61" s="84"/>
      <c r="BB61" s="84"/>
      <c r="BC61" s="84"/>
      <c r="BD61" s="84"/>
      <c r="BE61" s="84"/>
      <c r="BF61" s="84"/>
      <c r="BG61" s="84"/>
      <c r="BH61" s="84"/>
      <c r="BI61" s="84"/>
      <c r="BJ61" s="84"/>
      <c r="BK61" s="84"/>
      <c r="BL61" s="84"/>
      <c r="BM61" s="84"/>
      <c r="BO61" s="84"/>
    </row>
    <row r="62" spans="1:67" ht="18.75" customHeight="1" thickBot="1" x14ac:dyDescent="0.25">
      <c r="A62" s="45">
        <v>3</v>
      </c>
      <c r="B62" s="46" t="s">
        <v>137</v>
      </c>
      <c r="C62" s="7"/>
      <c r="D62" s="7"/>
      <c r="E62" s="7"/>
      <c r="F62" s="7"/>
      <c r="G62" s="47"/>
      <c r="H62" s="47"/>
      <c r="I62" s="7"/>
      <c r="J62" s="7"/>
      <c r="K62" s="7"/>
      <c r="L62" s="7"/>
      <c r="M62" s="7"/>
      <c r="N62" s="7"/>
      <c r="O62" s="7"/>
      <c r="P62" s="7"/>
      <c r="Q62" s="7"/>
      <c r="R62" s="7"/>
      <c r="S62" s="7"/>
      <c r="T62" s="7"/>
      <c r="U62" s="7"/>
      <c r="V62" s="7"/>
      <c r="W62" s="7"/>
      <c r="X62" s="7"/>
      <c r="Y62" s="7"/>
      <c r="Z62" s="7"/>
      <c r="AA62" s="7"/>
      <c r="AB62" s="7"/>
      <c r="AC62" s="7"/>
      <c r="AE62" s="45"/>
      <c r="AF62" s="46"/>
      <c r="AG62" s="7"/>
      <c r="AH62" s="7"/>
      <c r="AI62" s="7"/>
      <c r="AJ62" s="7"/>
      <c r="AK62" s="47"/>
      <c r="AL62" s="4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O62" s="7"/>
    </row>
    <row r="63" spans="1:67" ht="18.600000000000001" customHeight="1" x14ac:dyDescent="0.2">
      <c r="A63" s="93"/>
      <c r="B63" s="139" t="s">
        <v>106</v>
      </c>
      <c r="C63" s="139"/>
      <c r="D63" s="139"/>
      <c r="E63" s="139" t="s">
        <v>107</v>
      </c>
      <c r="F63" s="139"/>
      <c r="G63" s="139" t="s">
        <v>108</v>
      </c>
      <c r="H63" s="139"/>
      <c r="I63" s="139"/>
      <c r="J63" s="139" t="s">
        <v>130</v>
      </c>
      <c r="K63" s="139"/>
      <c r="L63" s="139"/>
      <c r="M63" s="139" t="s">
        <v>131</v>
      </c>
      <c r="N63" s="139"/>
      <c r="O63" s="139"/>
      <c r="P63" s="139" t="s">
        <v>109</v>
      </c>
      <c r="Q63" s="139"/>
      <c r="R63" s="139" t="s">
        <v>110</v>
      </c>
      <c r="S63" s="139"/>
      <c r="T63" s="139"/>
      <c r="U63" s="139" t="s">
        <v>111</v>
      </c>
      <c r="V63" s="139"/>
      <c r="W63" s="139"/>
      <c r="X63" s="139" t="s">
        <v>112</v>
      </c>
      <c r="Y63" s="139"/>
      <c r="Z63" s="139"/>
      <c r="AA63" s="139" t="s">
        <v>113</v>
      </c>
      <c r="AB63" s="139"/>
      <c r="AC63" s="152"/>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row>
    <row r="64" spans="1:67" ht="12.6" customHeight="1" x14ac:dyDescent="0.2">
      <c r="A64" s="86" t="s">
        <v>114</v>
      </c>
      <c r="B64" s="140" t="str">
        <f t="shared" ref="B64:B69" si="41">B54</f>
        <v/>
      </c>
      <c r="C64" s="140"/>
      <c r="D64" s="140"/>
      <c r="E64" s="141" t="str">
        <f>IF(B64="","",IF(E54="","",IF(SUM($BV$21:$CG$21)=0,"",SUM($BV$21:$CG$21))))</f>
        <v/>
      </c>
      <c r="F64" s="141"/>
      <c r="G64" s="145" t="str">
        <f t="shared" ref="G64:G69" si="42">IF(E64="","",G54)</f>
        <v/>
      </c>
      <c r="H64" s="145"/>
      <c r="I64" s="145"/>
      <c r="J64" s="144" t="str">
        <f t="shared" ref="J64:J69" si="43">IF(E64="","",J54)</f>
        <v/>
      </c>
      <c r="K64" s="144"/>
      <c r="L64" s="144"/>
      <c r="M64" s="145" t="str">
        <f t="shared" ref="M64:M69" si="44">IF(E64="","",M54)</f>
        <v/>
      </c>
      <c r="N64" s="145"/>
      <c r="O64" s="145"/>
      <c r="P64" s="146" t="str">
        <f t="shared" ref="P64:P69" si="45">IF(M64="","","×"&amp;$W$9*100&amp;"% =")</f>
        <v/>
      </c>
      <c r="Q64" s="146"/>
      <c r="R64" s="145" t="str">
        <f>$AO$21</f>
        <v/>
      </c>
      <c r="S64" s="145"/>
      <c r="T64" s="145"/>
      <c r="U64" s="145" t="str">
        <f>$AW$21</f>
        <v/>
      </c>
      <c r="V64" s="145"/>
      <c r="W64" s="145"/>
      <c r="X64" s="145" t="str">
        <f>$BE$21</f>
        <v/>
      </c>
      <c r="Y64" s="145"/>
      <c r="Z64" s="145"/>
      <c r="AA64" s="142" t="str">
        <f>IF(ISERROR(R64+U64-X64),"",R64+U64-X64)</f>
        <v/>
      </c>
      <c r="AB64" s="142"/>
      <c r="AC64" s="143"/>
      <c r="AE64" s="48"/>
      <c r="AF64" s="69"/>
      <c r="AG64" s="69"/>
      <c r="AH64" s="69"/>
      <c r="AI64" s="70"/>
      <c r="AJ64" s="70"/>
      <c r="AK64" s="71"/>
      <c r="AL64" s="71"/>
      <c r="AM64" s="71"/>
      <c r="AN64" s="72"/>
      <c r="AO64" s="72"/>
      <c r="AP64" s="72"/>
      <c r="AQ64" s="72"/>
      <c r="AR64" s="72"/>
      <c r="AS64" s="71"/>
      <c r="AT64" s="71"/>
      <c r="AU64" s="71"/>
      <c r="AV64" s="73"/>
      <c r="AW64" s="73"/>
      <c r="AX64" s="71"/>
      <c r="AY64" s="71"/>
      <c r="AZ64" s="71"/>
      <c r="BA64" s="71"/>
      <c r="BB64" s="71"/>
      <c r="BC64" s="71"/>
      <c r="BD64" s="71"/>
      <c r="BE64" s="71"/>
      <c r="BF64" s="71"/>
      <c r="BG64" s="71"/>
      <c r="BH64" s="71"/>
      <c r="BI64" s="71"/>
      <c r="BJ64" s="71"/>
      <c r="BK64" s="83"/>
      <c r="BL64" s="83"/>
      <c r="BM64" s="83"/>
    </row>
    <row r="65" spans="1:67" ht="12.6" customHeight="1" x14ac:dyDescent="0.2">
      <c r="A65" s="86" t="s">
        <v>115</v>
      </c>
      <c r="B65" s="140" t="str">
        <f t="shared" si="41"/>
        <v/>
      </c>
      <c r="C65" s="140"/>
      <c r="D65" s="140"/>
      <c r="E65" s="141" t="str">
        <f>IF(B65="","",IF(E55="","",IF(SUM($BV$22:$CG$22)=0,"",SUM($BV$22:$CG$22))))</f>
        <v/>
      </c>
      <c r="F65" s="141"/>
      <c r="G65" s="145" t="str">
        <f t="shared" si="42"/>
        <v/>
      </c>
      <c r="H65" s="145"/>
      <c r="I65" s="145"/>
      <c r="J65" s="144" t="str">
        <f t="shared" si="43"/>
        <v/>
      </c>
      <c r="K65" s="144"/>
      <c r="L65" s="144"/>
      <c r="M65" s="145" t="str">
        <f t="shared" si="44"/>
        <v/>
      </c>
      <c r="N65" s="145"/>
      <c r="O65" s="145"/>
      <c r="P65" s="146" t="str">
        <f t="shared" si="45"/>
        <v/>
      </c>
      <c r="Q65" s="146"/>
      <c r="R65" s="145" t="str">
        <f>$AO$22</f>
        <v/>
      </c>
      <c r="S65" s="145"/>
      <c r="T65" s="145"/>
      <c r="U65" s="145" t="str">
        <f>$AW$22</f>
        <v/>
      </c>
      <c r="V65" s="145"/>
      <c r="W65" s="145"/>
      <c r="X65" s="145" t="str">
        <f>$BE$22</f>
        <v/>
      </c>
      <c r="Y65" s="145"/>
      <c r="Z65" s="145"/>
      <c r="AA65" s="142" t="str">
        <f t="shared" ref="AA65:AA69" si="46">IF(ISERROR(R65+U65-X65),"",R65+U65-X65)</f>
        <v/>
      </c>
      <c r="AB65" s="142"/>
      <c r="AC65" s="143"/>
      <c r="AE65" s="48"/>
      <c r="AF65" s="69"/>
      <c r="AG65" s="69"/>
      <c r="AH65" s="69"/>
      <c r="AI65" s="70"/>
      <c r="AJ65" s="70"/>
      <c r="AK65" s="71"/>
      <c r="AL65" s="71"/>
      <c r="AM65" s="71"/>
      <c r="AN65" s="72"/>
      <c r="AO65" s="72"/>
      <c r="AP65" s="72"/>
      <c r="AQ65" s="72"/>
      <c r="AR65" s="72"/>
      <c r="AS65" s="71"/>
      <c r="AT65" s="71"/>
      <c r="AU65" s="71"/>
      <c r="AV65" s="73"/>
      <c r="AW65" s="73"/>
      <c r="AX65" s="71"/>
      <c r="AY65" s="71"/>
      <c r="AZ65" s="71"/>
      <c r="BA65" s="71"/>
      <c r="BB65" s="71"/>
      <c r="BC65" s="71"/>
      <c r="BD65" s="71"/>
      <c r="BE65" s="71"/>
      <c r="BF65" s="71"/>
      <c r="BG65" s="71"/>
      <c r="BH65" s="71"/>
      <c r="BI65" s="71"/>
      <c r="BJ65" s="71"/>
      <c r="BK65" s="83"/>
      <c r="BL65" s="83"/>
      <c r="BM65" s="83"/>
    </row>
    <row r="66" spans="1:67" ht="12.6" customHeight="1" x14ac:dyDescent="0.2">
      <c r="A66" s="86" t="s">
        <v>116</v>
      </c>
      <c r="B66" s="140" t="str">
        <f t="shared" si="41"/>
        <v/>
      </c>
      <c r="C66" s="140"/>
      <c r="D66" s="140"/>
      <c r="E66" s="141" t="str">
        <f>IF(B66="","",IF(E56="","",IF(SUM($BV$23:$CG$23)=0,"",SUM($BV$23:$CG$23))))</f>
        <v/>
      </c>
      <c r="F66" s="141"/>
      <c r="G66" s="145" t="str">
        <f t="shared" si="42"/>
        <v/>
      </c>
      <c r="H66" s="145"/>
      <c r="I66" s="145"/>
      <c r="J66" s="144" t="str">
        <f t="shared" si="43"/>
        <v/>
      </c>
      <c r="K66" s="144"/>
      <c r="L66" s="144"/>
      <c r="M66" s="145" t="str">
        <f t="shared" si="44"/>
        <v/>
      </c>
      <c r="N66" s="145"/>
      <c r="O66" s="145"/>
      <c r="P66" s="146" t="str">
        <f t="shared" si="45"/>
        <v/>
      </c>
      <c r="Q66" s="146"/>
      <c r="R66" s="145" t="str">
        <f>$AO$23</f>
        <v/>
      </c>
      <c r="S66" s="145"/>
      <c r="T66" s="145"/>
      <c r="U66" s="145" t="str">
        <f>$AW$23</f>
        <v/>
      </c>
      <c r="V66" s="145"/>
      <c r="W66" s="145"/>
      <c r="X66" s="145" t="str">
        <f>$BE$23</f>
        <v/>
      </c>
      <c r="Y66" s="145"/>
      <c r="Z66" s="145"/>
      <c r="AA66" s="142" t="str">
        <f t="shared" si="46"/>
        <v/>
      </c>
      <c r="AB66" s="142"/>
      <c r="AC66" s="143"/>
      <c r="AE66" s="48"/>
      <c r="AF66" s="69"/>
      <c r="AG66" s="69"/>
      <c r="AH66" s="69"/>
      <c r="AI66" s="70"/>
      <c r="AJ66" s="70"/>
      <c r="AK66" s="71"/>
      <c r="AL66" s="71"/>
      <c r="AM66" s="71"/>
      <c r="AN66" s="72"/>
      <c r="AO66" s="72"/>
      <c r="AP66" s="72"/>
      <c r="AQ66" s="72"/>
      <c r="AR66" s="72"/>
      <c r="AS66" s="71"/>
      <c r="AT66" s="71"/>
      <c r="AU66" s="71"/>
      <c r="AV66" s="73"/>
      <c r="AW66" s="73"/>
      <c r="AX66" s="71"/>
      <c r="AY66" s="71"/>
      <c r="AZ66" s="71"/>
      <c r="BA66" s="71"/>
      <c r="BB66" s="71"/>
      <c r="BC66" s="71"/>
      <c r="BD66" s="71"/>
      <c r="BE66" s="71"/>
      <c r="BF66" s="71"/>
      <c r="BG66" s="71"/>
      <c r="BH66" s="71"/>
      <c r="BI66" s="71"/>
      <c r="BJ66" s="71"/>
      <c r="BK66" s="83"/>
      <c r="BL66" s="83"/>
      <c r="BM66" s="83"/>
    </row>
    <row r="67" spans="1:67" ht="12.6" customHeight="1" x14ac:dyDescent="0.2">
      <c r="A67" s="86" t="s">
        <v>117</v>
      </c>
      <c r="B67" s="140" t="str">
        <f t="shared" si="41"/>
        <v/>
      </c>
      <c r="C67" s="140"/>
      <c r="D67" s="140"/>
      <c r="E67" s="141" t="str">
        <f>IF(B67="","",IF(E57="","",IF(SUM($BV$24:$CG$24)=0,"",SUM($BV$24:$CG$24))))</f>
        <v/>
      </c>
      <c r="F67" s="141"/>
      <c r="G67" s="145" t="str">
        <f t="shared" si="42"/>
        <v/>
      </c>
      <c r="H67" s="145"/>
      <c r="I67" s="145"/>
      <c r="J67" s="144" t="str">
        <f t="shared" si="43"/>
        <v/>
      </c>
      <c r="K67" s="144"/>
      <c r="L67" s="144"/>
      <c r="M67" s="145" t="str">
        <f t="shared" si="44"/>
        <v/>
      </c>
      <c r="N67" s="145"/>
      <c r="O67" s="145"/>
      <c r="P67" s="146" t="str">
        <f t="shared" si="45"/>
        <v/>
      </c>
      <c r="Q67" s="146"/>
      <c r="R67" s="145" t="str">
        <f>$AO$24</f>
        <v/>
      </c>
      <c r="S67" s="145"/>
      <c r="T67" s="145"/>
      <c r="U67" s="145" t="str">
        <f>$AW$24</f>
        <v/>
      </c>
      <c r="V67" s="145"/>
      <c r="W67" s="145"/>
      <c r="X67" s="145" t="str">
        <f>$BE$24</f>
        <v/>
      </c>
      <c r="Y67" s="145"/>
      <c r="Z67" s="145"/>
      <c r="AA67" s="142" t="str">
        <f t="shared" si="46"/>
        <v/>
      </c>
      <c r="AB67" s="142"/>
      <c r="AC67" s="143"/>
      <c r="AE67" s="48"/>
      <c r="AF67" s="69"/>
      <c r="AG67" s="69"/>
      <c r="AH67" s="69"/>
      <c r="AI67" s="70"/>
      <c r="AJ67" s="70"/>
      <c r="AK67" s="71"/>
      <c r="AL67" s="71"/>
      <c r="AM67" s="71"/>
      <c r="AN67" s="72"/>
      <c r="AO67" s="72"/>
      <c r="AP67" s="72"/>
      <c r="AQ67" s="72"/>
      <c r="AR67" s="72"/>
      <c r="AS67" s="71"/>
      <c r="AT67" s="71"/>
      <c r="AU67" s="71"/>
      <c r="AV67" s="73"/>
      <c r="AW67" s="73"/>
      <c r="AX67" s="71"/>
      <c r="AY67" s="71"/>
      <c r="AZ67" s="71"/>
      <c r="BA67" s="71"/>
      <c r="BB67" s="71"/>
      <c r="BC67" s="71"/>
      <c r="BD67" s="71"/>
      <c r="BE67" s="71"/>
      <c r="BF67" s="71"/>
      <c r="BG67" s="71"/>
      <c r="BH67" s="71"/>
      <c r="BI67" s="71"/>
      <c r="BJ67" s="71"/>
      <c r="BK67" s="83"/>
      <c r="BL67" s="83"/>
      <c r="BM67" s="83"/>
    </row>
    <row r="68" spans="1:67" ht="12.6" customHeight="1" x14ac:dyDescent="0.2">
      <c r="A68" s="86" t="s">
        <v>118</v>
      </c>
      <c r="B68" s="140" t="str">
        <f t="shared" si="41"/>
        <v/>
      </c>
      <c r="C68" s="140"/>
      <c r="D68" s="140"/>
      <c r="E68" s="141" t="str">
        <f>IF(B68="","",IF(E58="","",IF(SUM($BV$25:$CG$25)=0,"",SUM($BV$25:$CG$25))))</f>
        <v/>
      </c>
      <c r="F68" s="141"/>
      <c r="G68" s="145" t="str">
        <f t="shared" si="42"/>
        <v/>
      </c>
      <c r="H68" s="145"/>
      <c r="I68" s="145"/>
      <c r="J68" s="144" t="str">
        <f t="shared" si="43"/>
        <v/>
      </c>
      <c r="K68" s="144"/>
      <c r="L68" s="144"/>
      <c r="M68" s="145" t="str">
        <f t="shared" si="44"/>
        <v/>
      </c>
      <c r="N68" s="145"/>
      <c r="O68" s="145"/>
      <c r="P68" s="146" t="str">
        <f t="shared" si="45"/>
        <v/>
      </c>
      <c r="Q68" s="146"/>
      <c r="R68" s="145" t="str">
        <f>$AO$25</f>
        <v/>
      </c>
      <c r="S68" s="145"/>
      <c r="T68" s="145"/>
      <c r="U68" s="145" t="str">
        <f>$AW$25</f>
        <v/>
      </c>
      <c r="V68" s="145"/>
      <c r="W68" s="145"/>
      <c r="X68" s="145" t="str">
        <f>$BE$25</f>
        <v/>
      </c>
      <c r="Y68" s="145"/>
      <c r="Z68" s="145"/>
      <c r="AA68" s="142" t="str">
        <f t="shared" si="46"/>
        <v/>
      </c>
      <c r="AB68" s="142"/>
      <c r="AC68" s="143"/>
      <c r="AE68" s="48"/>
      <c r="AF68" s="69"/>
      <c r="AG68" s="69"/>
      <c r="AH68" s="69"/>
      <c r="AI68" s="70"/>
      <c r="AJ68" s="70"/>
      <c r="AK68" s="71"/>
      <c r="AL68" s="71"/>
      <c r="AM68" s="71"/>
      <c r="AN68" s="72"/>
      <c r="AO68" s="72"/>
      <c r="AP68" s="72"/>
      <c r="AQ68" s="72"/>
      <c r="AR68" s="72"/>
      <c r="AS68" s="71"/>
      <c r="AT68" s="71"/>
      <c r="AU68" s="71"/>
      <c r="AV68" s="73"/>
      <c r="AW68" s="73"/>
      <c r="AX68" s="71"/>
      <c r="AY68" s="71"/>
      <c r="AZ68" s="71"/>
      <c r="BA68" s="71"/>
      <c r="BB68" s="71"/>
      <c r="BC68" s="71"/>
      <c r="BD68" s="71"/>
      <c r="BE68" s="71"/>
      <c r="BF68" s="71"/>
      <c r="BG68" s="71"/>
      <c r="BH68" s="71"/>
      <c r="BI68" s="71"/>
      <c r="BJ68" s="71"/>
      <c r="BK68" s="83"/>
      <c r="BL68" s="83"/>
      <c r="BM68" s="83"/>
    </row>
    <row r="69" spans="1:67" ht="12.6" customHeight="1" x14ac:dyDescent="0.2">
      <c r="A69" s="86" t="s">
        <v>119</v>
      </c>
      <c r="B69" s="140" t="str">
        <f t="shared" si="41"/>
        <v/>
      </c>
      <c r="C69" s="140"/>
      <c r="D69" s="140"/>
      <c r="E69" s="141" t="str">
        <f>IF(B69="","",IF(E59="","",IF(SUM($BV$26:$CG$26)=0,"",SUM($BV$26:$CG$26))))</f>
        <v/>
      </c>
      <c r="F69" s="141"/>
      <c r="G69" s="145" t="str">
        <f t="shared" si="42"/>
        <v/>
      </c>
      <c r="H69" s="145"/>
      <c r="I69" s="145"/>
      <c r="J69" s="144" t="str">
        <f t="shared" si="43"/>
        <v/>
      </c>
      <c r="K69" s="144"/>
      <c r="L69" s="144"/>
      <c r="M69" s="145" t="str">
        <f t="shared" si="44"/>
        <v/>
      </c>
      <c r="N69" s="145"/>
      <c r="O69" s="145"/>
      <c r="P69" s="146" t="str">
        <f t="shared" si="45"/>
        <v/>
      </c>
      <c r="Q69" s="146"/>
      <c r="R69" s="145" t="str">
        <f>$AO$26</f>
        <v/>
      </c>
      <c r="S69" s="145"/>
      <c r="T69" s="145"/>
      <c r="U69" s="145" t="str">
        <f>$AW$26</f>
        <v/>
      </c>
      <c r="V69" s="145"/>
      <c r="W69" s="145"/>
      <c r="X69" s="145" t="str">
        <f>$BE$26</f>
        <v/>
      </c>
      <c r="Y69" s="145"/>
      <c r="Z69" s="145"/>
      <c r="AA69" s="142" t="str">
        <f t="shared" si="46"/>
        <v/>
      </c>
      <c r="AB69" s="142"/>
      <c r="AC69" s="143"/>
      <c r="AE69" s="48"/>
      <c r="AF69" s="69"/>
      <c r="AG69" s="69"/>
      <c r="AH69" s="69"/>
      <c r="AI69" s="70"/>
      <c r="AJ69" s="70"/>
      <c r="AK69" s="71"/>
      <c r="AL69" s="71"/>
      <c r="AM69" s="71"/>
      <c r="AN69" s="72"/>
      <c r="AO69" s="72"/>
      <c r="AP69" s="72"/>
      <c r="AQ69" s="72"/>
      <c r="AR69" s="72"/>
      <c r="AS69" s="71"/>
      <c r="AT69" s="71"/>
      <c r="AU69" s="71"/>
      <c r="AV69" s="73"/>
      <c r="AW69" s="73"/>
      <c r="AX69" s="71"/>
      <c r="AY69" s="71"/>
      <c r="AZ69" s="71"/>
      <c r="BA69" s="71"/>
      <c r="BB69" s="71"/>
      <c r="BC69" s="71"/>
      <c r="BD69" s="71"/>
      <c r="BE69" s="71"/>
      <c r="BF69" s="71"/>
      <c r="BG69" s="71"/>
      <c r="BH69" s="71"/>
      <c r="BI69" s="71"/>
      <c r="BJ69" s="71"/>
      <c r="BK69" s="83"/>
      <c r="BL69" s="83"/>
      <c r="BM69" s="83"/>
    </row>
    <row r="70" spans="1:67" ht="12.6" customHeight="1" thickBot="1" x14ac:dyDescent="0.25">
      <c r="A70" s="86"/>
      <c r="B70" s="141" t="s">
        <v>120</v>
      </c>
      <c r="C70" s="141"/>
      <c r="D70" s="141"/>
      <c r="E70" s="141"/>
      <c r="F70" s="141"/>
      <c r="G70" s="148">
        <f>SUM(AA64:AC69)</f>
        <v>0</v>
      </c>
      <c r="H70" s="148"/>
      <c r="I70" s="148"/>
      <c r="J70" s="94" t="s">
        <v>121</v>
      </c>
      <c r="K70" s="147" t="s">
        <v>122</v>
      </c>
      <c r="L70" s="147"/>
      <c r="M70" s="147"/>
      <c r="N70" s="147"/>
      <c r="O70" s="148">
        <f>$BM$27</f>
        <v>0</v>
      </c>
      <c r="P70" s="148"/>
      <c r="Q70" s="148"/>
      <c r="R70" s="95" t="s">
        <v>123</v>
      </c>
      <c r="S70" s="149" t="s">
        <v>138</v>
      </c>
      <c r="T70" s="149"/>
      <c r="U70" s="149"/>
      <c r="V70" s="149"/>
      <c r="W70" s="149"/>
      <c r="X70" s="149"/>
      <c r="Y70" s="149"/>
      <c r="Z70" s="150">
        <f>ROUNDDOWN(G70-O70,2)</f>
        <v>0</v>
      </c>
      <c r="AA70" s="150"/>
      <c r="AB70" s="150"/>
      <c r="AC70" s="151"/>
      <c r="AE70" s="48"/>
      <c r="AF70" s="70"/>
      <c r="AG70" s="70"/>
      <c r="AH70" s="70"/>
      <c r="AI70" s="70"/>
      <c r="AJ70" s="70"/>
      <c r="AK70" s="74"/>
      <c r="AL70" s="74"/>
      <c r="AM70" s="74"/>
      <c r="AN70" s="74"/>
      <c r="AO70" s="75"/>
      <c r="AP70" s="75"/>
      <c r="AQ70" s="75"/>
      <c r="AR70" s="75"/>
      <c r="AS70" s="75"/>
      <c r="AT70" s="75"/>
      <c r="AU70" s="74"/>
      <c r="AV70" s="74"/>
      <c r="AW70" s="74"/>
      <c r="AX70" s="75"/>
      <c r="AY70" s="75"/>
      <c r="AZ70" s="75"/>
      <c r="BA70" s="76"/>
      <c r="BB70" s="76"/>
      <c r="BC70" s="76"/>
      <c r="BD70" s="76"/>
      <c r="BE70" s="76"/>
      <c r="BF70" s="76"/>
      <c r="BG70" s="76"/>
      <c r="BH70" s="76"/>
      <c r="BI70" s="76"/>
      <c r="BJ70" s="77"/>
      <c r="BK70" s="77"/>
      <c r="BL70" s="77"/>
      <c r="BM70" s="77"/>
    </row>
    <row r="71" spans="1:67" ht="12.6" customHeight="1" thickBot="1" x14ac:dyDescent="0.25">
      <c r="A71" s="50"/>
      <c r="B71" s="51"/>
      <c r="C71" s="51"/>
      <c r="D71" s="51"/>
      <c r="E71" s="52"/>
      <c r="F71" s="52"/>
      <c r="G71" s="53"/>
      <c r="H71" s="53"/>
      <c r="I71" s="54"/>
      <c r="J71" s="54"/>
      <c r="K71" s="54"/>
      <c r="L71" s="54"/>
      <c r="M71" s="54"/>
      <c r="N71" s="54"/>
      <c r="O71" s="55"/>
      <c r="P71" s="55"/>
      <c r="Q71" s="55"/>
      <c r="R71" s="56"/>
      <c r="S71" s="56"/>
      <c r="T71" s="56"/>
      <c r="U71" s="56"/>
      <c r="V71" s="56"/>
      <c r="W71" s="56"/>
      <c r="X71" s="56"/>
      <c r="Y71" s="56"/>
      <c r="Z71" s="56"/>
      <c r="AA71" s="56"/>
      <c r="AB71" s="56"/>
      <c r="AC71" s="57"/>
      <c r="AE71" s="78"/>
      <c r="AF71" s="79"/>
      <c r="AG71" s="79"/>
      <c r="AH71" s="79"/>
      <c r="AI71" s="78"/>
      <c r="AJ71" s="78"/>
      <c r="AK71" s="80"/>
      <c r="AL71" s="80"/>
      <c r="AM71" s="81"/>
      <c r="AN71" s="81"/>
      <c r="AO71" s="81"/>
      <c r="AP71" s="81"/>
      <c r="AQ71" s="81"/>
      <c r="AR71" s="81"/>
      <c r="AS71" s="81"/>
      <c r="AT71" s="81"/>
      <c r="AU71" s="82"/>
      <c r="AV71" s="82"/>
      <c r="AW71" s="82"/>
      <c r="AX71" s="81"/>
      <c r="AY71" s="82"/>
      <c r="AZ71" s="81"/>
      <c r="BA71" s="81"/>
      <c r="BB71" s="81"/>
      <c r="BC71" s="81"/>
      <c r="BD71" s="81"/>
      <c r="BE71" s="81"/>
      <c r="BF71" s="81"/>
      <c r="BG71" s="81"/>
      <c r="BH71" s="81"/>
      <c r="BI71" s="81"/>
      <c r="BJ71" s="81"/>
      <c r="BK71" s="81"/>
      <c r="BL71" s="81"/>
      <c r="BM71" s="81"/>
      <c r="BO71" s="81"/>
    </row>
    <row r="72" spans="1:67" ht="18.75" customHeight="1" thickBot="1" x14ac:dyDescent="0.25">
      <c r="A72" s="45">
        <v>4</v>
      </c>
      <c r="B72" s="46" t="s">
        <v>147</v>
      </c>
      <c r="C72" s="7"/>
      <c r="D72" s="7"/>
      <c r="E72" s="7"/>
      <c r="F72" s="7"/>
      <c r="G72" s="47"/>
      <c r="H72" s="47"/>
      <c r="I72" s="7"/>
      <c r="J72" s="7"/>
      <c r="K72" s="7"/>
      <c r="L72" s="7"/>
      <c r="M72" s="7"/>
      <c r="N72" s="7"/>
      <c r="O72" s="7"/>
      <c r="P72" s="7"/>
      <c r="Q72" s="7"/>
      <c r="R72" s="7"/>
      <c r="S72" s="7"/>
      <c r="T72" s="7"/>
      <c r="U72" s="7"/>
      <c r="V72" s="7"/>
      <c r="W72" s="7"/>
      <c r="X72" s="7"/>
      <c r="Y72" s="7"/>
      <c r="Z72" s="7"/>
      <c r="AA72" s="7"/>
      <c r="AB72" s="7"/>
      <c r="AC72" s="7"/>
      <c r="AE72" s="45"/>
      <c r="AF72" s="46"/>
      <c r="AG72" s="7"/>
      <c r="AH72" s="7"/>
      <c r="AI72" s="7"/>
      <c r="AJ72" s="7"/>
      <c r="AK72" s="47"/>
      <c r="AL72" s="4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O72" s="7"/>
    </row>
    <row r="73" spans="1:67" ht="18.600000000000001" customHeight="1" x14ac:dyDescent="0.2">
      <c r="A73" s="93"/>
      <c r="B73" s="139" t="s">
        <v>106</v>
      </c>
      <c r="C73" s="139"/>
      <c r="D73" s="139"/>
      <c r="E73" s="139" t="s">
        <v>107</v>
      </c>
      <c r="F73" s="139"/>
      <c r="G73" s="139" t="s">
        <v>108</v>
      </c>
      <c r="H73" s="139"/>
      <c r="I73" s="139"/>
      <c r="J73" s="139" t="s">
        <v>130</v>
      </c>
      <c r="K73" s="139"/>
      <c r="L73" s="139"/>
      <c r="M73" s="139" t="s">
        <v>131</v>
      </c>
      <c r="N73" s="139"/>
      <c r="O73" s="139"/>
      <c r="P73" s="139" t="s">
        <v>109</v>
      </c>
      <c r="Q73" s="139"/>
      <c r="R73" s="139" t="s">
        <v>110</v>
      </c>
      <c r="S73" s="139"/>
      <c r="T73" s="139"/>
      <c r="U73" s="139" t="s">
        <v>111</v>
      </c>
      <c r="V73" s="139"/>
      <c r="W73" s="139"/>
      <c r="X73" s="139" t="s">
        <v>112</v>
      </c>
      <c r="Y73" s="139"/>
      <c r="Z73" s="139"/>
      <c r="AA73" s="139" t="s">
        <v>113</v>
      </c>
      <c r="AB73" s="139"/>
      <c r="AC73" s="152"/>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row>
    <row r="74" spans="1:67" ht="12.6" customHeight="1" x14ac:dyDescent="0.2">
      <c r="A74" s="86" t="s">
        <v>114</v>
      </c>
      <c r="B74" s="140" t="str">
        <f t="shared" ref="B74:B79" si="47">B64</f>
        <v/>
      </c>
      <c r="C74" s="140"/>
      <c r="D74" s="140"/>
      <c r="E74" s="141" t="str">
        <f t="shared" ref="E74:E79" si="48">IF(B74="","",IF(E54="","",E54))</f>
        <v/>
      </c>
      <c r="F74" s="141"/>
      <c r="G74" s="145" t="str">
        <f t="shared" ref="G74:G79" si="49">IF(E74="","",G54)</f>
        <v/>
      </c>
      <c r="H74" s="145"/>
      <c r="I74" s="145"/>
      <c r="J74" s="268" t="str">
        <f t="shared" ref="J74:J79" si="50">IF(J54="","",J54)</f>
        <v/>
      </c>
      <c r="K74" s="268"/>
      <c r="L74" s="268"/>
      <c r="M74" s="145" t="str">
        <f t="shared" ref="M74:M79" si="51">IF(M54="","",M54)</f>
        <v/>
      </c>
      <c r="N74" s="145"/>
      <c r="O74" s="145"/>
      <c r="P74" s="146" t="str">
        <f>IF(M74="","","×"&amp;$Z$9*100&amp;"% =")</f>
        <v/>
      </c>
      <c r="Q74" s="146"/>
      <c r="R74" s="145" t="str">
        <f>$AQ$21</f>
        <v/>
      </c>
      <c r="S74" s="145"/>
      <c r="T74" s="145"/>
      <c r="U74" s="145" t="str">
        <f>$AY$21</f>
        <v/>
      </c>
      <c r="V74" s="145"/>
      <c r="W74" s="145"/>
      <c r="X74" s="145" t="str">
        <f>$BG$21</f>
        <v/>
      </c>
      <c r="Y74" s="145"/>
      <c r="Z74" s="145"/>
      <c r="AA74" s="142" t="str">
        <f>IF(ISERROR(R74+U74-X74),"",R74+U74-X74)</f>
        <v/>
      </c>
      <c r="AB74" s="142"/>
      <c r="AC74" s="143"/>
      <c r="AE74" s="48"/>
      <c r="AF74" s="69"/>
      <c r="AG74" s="69"/>
      <c r="AH74" s="69"/>
      <c r="AI74" s="70"/>
      <c r="AJ74" s="70"/>
      <c r="AK74" s="71"/>
      <c r="AL74" s="71"/>
      <c r="AM74" s="71"/>
      <c r="AN74" s="72"/>
      <c r="AO74" s="72"/>
      <c r="AP74" s="72"/>
      <c r="AQ74" s="72"/>
      <c r="AR74" s="72"/>
      <c r="AS74" s="71"/>
      <c r="AT74" s="71"/>
      <c r="AU74" s="71"/>
      <c r="AV74" s="73"/>
      <c r="AW74" s="73"/>
      <c r="AX74" s="71"/>
      <c r="AY74" s="71"/>
      <c r="AZ74" s="71"/>
      <c r="BA74" s="71"/>
      <c r="BB74" s="71"/>
      <c r="BC74" s="71"/>
      <c r="BD74" s="71"/>
      <c r="BE74" s="71"/>
      <c r="BF74" s="71"/>
      <c r="BG74" s="71"/>
      <c r="BH74" s="71"/>
      <c r="BI74" s="71"/>
      <c r="BJ74" s="71"/>
      <c r="BK74" s="83"/>
      <c r="BL74" s="83"/>
      <c r="BM74" s="83"/>
    </row>
    <row r="75" spans="1:67" ht="12.6" customHeight="1" x14ac:dyDescent="0.2">
      <c r="A75" s="86" t="s">
        <v>115</v>
      </c>
      <c r="B75" s="140" t="str">
        <f t="shared" si="47"/>
        <v/>
      </c>
      <c r="C75" s="140"/>
      <c r="D75" s="140"/>
      <c r="E75" s="141" t="str">
        <f t="shared" si="48"/>
        <v/>
      </c>
      <c r="F75" s="141"/>
      <c r="G75" s="145" t="str">
        <f t="shared" si="49"/>
        <v/>
      </c>
      <c r="H75" s="145"/>
      <c r="I75" s="145"/>
      <c r="J75" s="268" t="str">
        <f t="shared" si="50"/>
        <v/>
      </c>
      <c r="K75" s="268"/>
      <c r="L75" s="268"/>
      <c r="M75" s="145" t="str">
        <f t="shared" si="51"/>
        <v/>
      </c>
      <c r="N75" s="145"/>
      <c r="O75" s="145"/>
      <c r="P75" s="146" t="str">
        <f t="shared" ref="P75:P79" si="52">IF(M75="","","×"&amp;$Z$9*100&amp;"% =")</f>
        <v/>
      </c>
      <c r="Q75" s="146"/>
      <c r="R75" s="145" t="str">
        <f>$AQ$22</f>
        <v/>
      </c>
      <c r="S75" s="145"/>
      <c r="T75" s="145"/>
      <c r="U75" s="145" t="str">
        <f>$AY$22</f>
        <v/>
      </c>
      <c r="V75" s="145"/>
      <c r="W75" s="145"/>
      <c r="X75" s="145" t="str">
        <f>$BG$22</f>
        <v/>
      </c>
      <c r="Y75" s="145"/>
      <c r="Z75" s="145"/>
      <c r="AA75" s="142" t="str">
        <f t="shared" ref="AA75:AA79" si="53">IF(ISERROR(R75+U75-X75),"",R75+U75-X75)</f>
        <v/>
      </c>
      <c r="AB75" s="142"/>
      <c r="AC75" s="143"/>
      <c r="AE75" s="48"/>
      <c r="AF75" s="69"/>
      <c r="AG75" s="69"/>
      <c r="AH75" s="69"/>
      <c r="AI75" s="70"/>
      <c r="AJ75" s="70"/>
      <c r="AK75" s="71"/>
      <c r="AL75" s="71"/>
      <c r="AM75" s="71"/>
      <c r="AN75" s="72"/>
      <c r="AO75" s="72"/>
      <c r="AP75" s="72"/>
      <c r="AQ75" s="72"/>
      <c r="AR75" s="72"/>
      <c r="AS75" s="71"/>
      <c r="AT75" s="71"/>
      <c r="AU75" s="71"/>
      <c r="AV75" s="73"/>
      <c r="AW75" s="73"/>
      <c r="AX75" s="71"/>
      <c r="AY75" s="71"/>
      <c r="AZ75" s="71"/>
      <c r="BA75" s="71"/>
      <c r="BB75" s="71"/>
      <c r="BC75" s="71"/>
      <c r="BD75" s="71"/>
      <c r="BE75" s="71"/>
      <c r="BF75" s="71"/>
      <c r="BG75" s="71"/>
      <c r="BH75" s="71"/>
      <c r="BI75" s="71"/>
      <c r="BJ75" s="71"/>
      <c r="BK75" s="83"/>
      <c r="BL75" s="83"/>
      <c r="BM75" s="83"/>
    </row>
    <row r="76" spans="1:67" ht="12.6" customHeight="1" x14ac:dyDescent="0.2">
      <c r="A76" s="86" t="s">
        <v>116</v>
      </c>
      <c r="B76" s="140" t="str">
        <f t="shared" si="47"/>
        <v/>
      </c>
      <c r="C76" s="140"/>
      <c r="D76" s="140"/>
      <c r="E76" s="141" t="str">
        <f t="shared" si="48"/>
        <v/>
      </c>
      <c r="F76" s="141"/>
      <c r="G76" s="145" t="str">
        <f t="shared" si="49"/>
        <v/>
      </c>
      <c r="H76" s="145"/>
      <c r="I76" s="145"/>
      <c r="J76" s="268" t="str">
        <f t="shared" si="50"/>
        <v/>
      </c>
      <c r="K76" s="268"/>
      <c r="L76" s="268"/>
      <c r="M76" s="145" t="str">
        <f t="shared" si="51"/>
        <v/>
      </c>
      <c r="N76" s="145"/>
      <c r="O76" s="145"/>
      <c r="P76" s="146" t="str">
        <f t="shared" si="52"/>
        <v/>
      </c>
      <c r="Q76" s="146"/>
      <c r="R76" s="145" t="str">
        <f>$AQ$23</f>
        <v/>
      </c>
      <c r="S76" s="145"/>
      <c r="T76" s="145"/>
      <c r="U76" s="145" t="str">
        <f>$AY$23</f>
        <v/>
      </c>
      <c r="V76" s="145"/>
      <c r="W76" s="145"/>
      <c r="X76" s="145" t="str">
        <f>$BG$23</f>
        <v/>
      </c>
      <c r="Y76" s="145"/>
      <c r="Z76" s="145"/>
      <c r="AA76" s="142" t="str">
        <f t="shared" si="53"/>
        <v/>
      </c>
      <c r="AB76" s="142"/>
      <c r="AC76" s="143"/>
      <c r="AE76" s="48"/>
      <c r="AF76" s="69"/>
      <c r="AG76" s="69"/>
      <c r="AH76" s="69"/>
      <c r="AI76" s="70"/>
      <c r="AJ76" s="70"/>
      <c r="AK76" s="71"/>
      <c r="AL76" s="71"/>
      <c r="AM76" s="71"/>
      <c r="AN76" s="72"/>
      <c r="AO76" s="72"/>
      <c r="AP76" s="72"/>
      <c r="AQ76" s="72"/>
      <c r="AR76" s="72"/>
      <c r="AS76" s="71"/>
      <c r="AT76" s="71"/>
      <c r="AU76" s="71"/>
      <c r="AV76" s="73"/>
      <c r="AW76" s="73"/>
      <c r="AX76" s="71"/>
      <c r="AY76" s="71"/>
      <c r="AZ76" s="71"/>
      <c r="BA76" s="71"/>
      <c r="BB76" s="71"/>
      <c r="BC76" s="71"/>
      <c r="BD76" s="71"/>
      <c r="BE76" s="71"/>
      <c r="BF76" s="71"/>
      <c r="BG76" s="71"/>
      <c r="BH76" s="71"/>
      <c r="BI76" s="71"/>
      <c r="BJ76" s="71"/>
      <c r="BK76" s="83"/>
      <c r="BL76" s="83"/>
      <c r="BM76" s="83"/>
    </row>
    <row r="77" spans="1:67" ht="12.6" customHeight="1" x14ac:dyDescent="0.2">
      <c r="A77" s="86" t="s">
        <v>117</v>
      </c>
      <c r="B77" s="140" t="str">
        <f t="shared" si="47"/>
        <v/>
      </c>
      <c r="C77" s="140"/>
      <c r="D77" s="140"/>
      <c r="E77" s="141" t="str">
        <f t="shared" si="48"/>
        <v/>
      </c>
      <c r="F77" s="141"/>
      <c r="G77" s="145" t="str">
        <f t="shared" si="49"/>
        <v/>
      </c>
      <c r="H77" s="145"/>
      <c r="I77" s="145"/>
      <c r="J77" s="268" t="str">
        <f t="shared" si="50"/>
        <v/>
      </c>
      <c r="K77" s="268"/>
      <c r="L77" s="268"/>
      <c r="M77" s="145" t="str">
        <f t="shared" si="51"/>
        <v/>
      </c>
      <c r="N77" s="145"/>
      <c r="O77" s="145"/>
      <c r="P77" s="146" t="str">
        <f t="shared" si="52"/>
        <v/>
      </c>
      <c r="Q77" s="146"/>
      <c r="R77" s="145" t="str">
        <f>$AQ$24</f>
        <v/>
      </c>
      <c r="S77" s="145"/>
      <c r="T77" s="145"/>
      <c r="U77" s="145" t="str">
        <f>$AY$24</f>
        <v/>
      </c>
      <c r="V77" s="145"/>
      <c r="W77" s="145"/>
      <c r="X77" s="145" t="str">
        <f>$BG$24</f>
        <v/>
      </c>
      <c r="Y77" s="145"/>
      <c r="Z77" s="145"/>
      <c r="AA77" s="142" t="str">
        <f t="shared" si="53"/>
        <v/>
      </c>
      <c r="AB77" s="142"/>
      <c r="AC77" s="143"/>
      <c r="AE77" s="48"/>
      <c r="AF77" s="69"/>
      <c r="AG77" s="69"/>
      <c r="AH77" s="69"/>
      <c r="AI77" s="70"/>
      <c r="AJ77" s="70"/>
      <c r="AK77" s="71"/>
      <c r="AL77" s="71"/>
      <c r="AM77" s="71"/>
      <c r="AN77" s="72"/>
      <c r="AO77" s="72"/>
      <c r="AP77" s="72"/>
      <c r="AQ77" s="72"/>
      <c r="AR77" s="72"/>
      <c r="AS77" s="71"/>
      <c r="AT77" s="71"/>
      <c r="AU77" s="71"/>
      <c r="AV77" s="73"/>
      <c r="AW77" s="73"/>
      <c r="AX77" s="71"/>
      <c r="AY77" s="71"/>
      <c r="AZ77" s="71"/>
      <c r="BA77" s="71"/>
      <c r="BB77" s="71"/>
      <c r="BC77" s="71"/>
      <c r="BD77" s="71"/>
      <c r="BE77" s="71"/>
      <c r="BF77" s="71"/>
      <c r="BG77" s="71"/>
      <c r="BH77" s="71"/>
      <c r="BI77" s="71"/>
      <c r="BJ77" s="71"/>
      <c r="BK77" s="83"/>
      <c r="BL77" s="83"/>
      <c r="BM77" s="83"/>
    </row>
    <row r="78" spans="1:67" ht="12.6" customHeight="1" x14ac:dyDescent="0.2">
      <c r="A78" s="86" t="s">
        <v>118</v>
      </c>
      <c r="B78" s="140" t="str">
        <f t="shared" si="47"/>
        <v/>
      </c>
      <c r="C78" s="140"/>
      <c r="D78" s="140"/>
      <c r="E78" s="141" t="str">
        <f t="shared" si="48"/>
        <v/>
      </c>
      <c r="F78" s="141"/>
      <c r="G78" s="145" t="str">
        <f t="shared" si="49"/>
        <v/>
      </c>
      <c r="H78" s="145"/>
      <c r="I78" s="145"/>
      <c r="J78" s="268" t="str">
        <f t="shared" si="50"/>
        <v/>
      </c>
      <c r="K78" s="268"/>
      <c r="L78" s="268"/>
      <c r="M78" s="145" t="str">
        <f t="shared" si="51"/>
        <v/>
      </c>
      <c r="N78" s="145"/>
      <c r="O78" s="145"/>
      <c r="P78" s="146" t="str">
        <f t="shared" si="52"/>
        <v/>
      </c>
      <c r="Q78" s="146"/>
      <c r="R78" s="145" t="str">
        <f>$AQ$25</f>
        <v/>
      </c>
      <c r="S78" s="145"/>
      <c r="T78" s="145"/>
      <c r="U78" s="145" t="str">
        <f>$AY$25</f>
        <v/>
      </c>
      <c r="V78" s="145"/>
      <c r="W78" s="145"/>
      <c r="X78" s="145" t="str">
        <f>$BG$25</f>
        <v/>
      </c>
      <c r="Y78" s="145"/>
      <c r="Z78" s="145"/>
      <c r="AA78" s="142" t="str">
        <f t="shared" si="53"/>
        <v/>
      </c>
      <c r="AB78" s="142"/>
      <c r="AC78" s="143"/>
      <c r="AE78" s="48"/>
      <c r="AF78" s="69"/>
      <c r="AG78" s="69"/>
      <c r="AH78" s="69"/>
      <c r="AI78" s="70"/>
      <c r="AJ78" s="70"/>
      <c r="AK78" s="71"/>
      <c r="AL78" s="71"/>
      <c r="AM78" s="71"/>
      <c r="AN78" s="72"/>
      <c r="AO78" s="72"/>
      <c r="AP78" s="72"/>
      <c r="AQ78" s="72"/>
      <c r="AR78" s="72"/>
      <c r="AS78" s="71"/>
      <c r="AT78" s="71"/>
      <c r="AU78" s="71"/>
      <c r="AV78" s="73"/>
      <c r="AW78" s="73"/>
      <c r="AX78" s="71"/>
      <c r="AY78" s="71"/>
      <c r="AZ78" s="71"/>
      <c r="BA78" s="71"/>
      <c r="BB78" s="71"/>
      <c r="BC78" s="71"/>
      <c r="BD78" s="71"/>
      <c r="BE78" s="71"/>
      <c r="BF78" s="71"/>
      <c r="BG78" s="71"/>
      <c r="BH78" s="71"/>
      <c r="BI78" s="71"/>
      <c r="BJ78" s="71"/>
      <c r="BK78" s="83"/>
      <c r="BL78" s="83"/>
      <c r="BM78" s="83"/>
    </row>
    <row r="79" spans="1:67" ht="12.6" customHeight="1" x14ac:dyDescent="0.2">
      <c r="A79" s="86" t="s">
        <v>119</v>
      </c>
      <c r="B79" s="140" t="str">
        <f t="shared" si="47"/>
        <v/>
      </c>
      <c r="C79" s="140"/>
      <c r="D79" s="140"/>
      <c r="E79" s="141" t="str">
        <f t="shared" si="48"/>
        <v/>
      </c>
      <c r="F79" s="141"/>
      <c r="G79" s="145" t="str">
        <f t="shared" si="49"/>
        <v/>
      </c>
      <c r="H79" s="145"/>
      <c r="I79" s="145"/>
      <c r="J79" s="268" t="str">
        <f t="shared" si="50"/>
        <v/>
      </c>
      <c r="K79" s="268"/>
      <c r="L79" s="268"/>
      <c r="M79" s="145" t="str">
        <f t="shared" si="51"/>
        <v/>
      </c>
      <c r="N79" s="145"/>
      <c r="O79" s="145"/>
      <c r="P79" s="146" t="str">
        <f t="shared" si="52"/>
        <v/>
      </c>
      <c r="Q79" s="146"/>
      <c r="R79" s="145" t="str">
        <f>$AQ$26</f>
        <v/>
      </c>
      <c r="S79" s="145"/>
      <c r="T79" s="145"/>
      <c r="U79" s="145" t="str">
        <f>$AY$26</f>
        <v/>
      </c>
      <c r="V79" s="145"/>
      <c r="W79" s="145"/>
      <c r="X79" s="145" t="str">
        <f>$BG$26</f>
        <v/>
      </c>
      <c r="Y79" s="145"/>
      <c r="Z79" s="145"/>
      <c r="AA79" s="142" t="str">
        <f t="shared" si="53"/>
        <v/>
      </c>
      <c r="AB79" s="142"/>
      <c r="AC79" s="143"/>
      <c r="AE79" s="48"/>
      <c r="AF79" s="69"/>
      <c r="AG79" s="69"/>
      <c r="AH79" s="69"/>
      <c r="AI79" s="70"/>
      <c r="AJ79" s="70"/>
      <c r="AK79" s="71"/>
      <c r="AL79" s="71"/>
      <c r="AM79" s="71"/>
      <c r="AN79" s="72"/>
      <c r="AO79" s="72"/>
      <c r="AP79" s="72"/>
      <c r="AQ79" s="72"/>
      <c r="AR79" s="72"/>
      <c r="AS79" s="71"/>
      <c r="AT79" s="71"/>
      <c r="AU79" s="71"/>
      <c r="AV79" s="73"/>
      <c r="AW79" s="73"/>
      <c r="AX79" s="71"/>
      <c r="AY79" s="71"/>
      <c r="AZ79" s="71"/>
      <c r="BA79" s="71"/>
      <c r="BB79" s="71"/>
      <c r="BC79" s="71"/>
      <c r="BD79" s="71"/>
      <c r="BE79" s="71"/>
      <c r="BF79" s="71"/>
      <c r="BG79" s="71"/>
      <c r="BH79" s="71"/>
      <c r="BI79" s="71"/>
      <c r="BJ79" s="71"/>
      <c r="BK79" s="83"/>
      <c r="BL79" s="83"/>
      <c r="BM79" s="83"/>
    </row>
    <row r="80" spans="1:67" ht="12.6" customHeight="1" thickBot="1" x14ac:dyDescent="0.25">
      <c r="A80" s="86"/>
      <c r="B80" s="141" t="s">
        <v>120</v>
      </c>
      <c r="C80" s="141"/>
      <c r="D80" s="141"/>
      <c r="E80" s="141"/>
      <c r="F80" s="141"/>
      <c r="G80" s="148">
        <f>SUM(AA74:AC79)</f>
        <v>0</v>
      </c>
      <c r="H80" s="148"/>
      <c r="I80" s="148"/>
      <c r="J80" s="94" t="s">
        <v>121</v>
      </c>
      <c r="K80" s="147" t="s">
        <v>122</v>
      </c>
      <c r="L80" s="147"/>
      <c r="M80" s="147"/>
      <c r="N80" s="147"/>
      <c r="O80" s="148">
        <f>$BO$27</f>
        <v>0</v>
      </c>
      <c r="P80" s="148"/>
      <c r="Q80" s="148"/>
      <c r="R80" s="95" t="s">
        <v>123</v>
      </c>
      <c r="S80" s="149" t="s">
        <v>148</v>
      </c>
      <c r="T80" s="149"/>
      <c r="U80" s="149"/>
      <c r="V80" s="149"/>
      <c r="W80" s="149"/>
      <c r="X80" s="149"/>
      <c r="Y80" s="149"/>
      <c r="Z80" s="150">
        <f>ROUNDDOWN(G80-O80,2)</f>
        <v>0</v>
      </c>
      <c r="AA80" s="150"/>
      <c r="AB80" s="150"/>
      <c r="AC80" s="151"/>
      <c r="AE80" s="48"/>
      <c r="AF80" s="70"/>
      <c r="AG80" s="70"/>
      <c r="AH80" s="70"/>
      <c r="AI80" s="70"/>
      <c r="AJ80" s="70"/>
      <c r="AK80" s="74"/>
      <c r="AL80" s="74"/>
      <c r="AM80" s="74"/>
      <c r="AN80" s="74"/>
      <c r="AO80" s="75"/>
      <c r="AP80" s="75"/>
      <c r="AQ80" s="75"/>
      <c r="AR80" s="75"/>
      <c r="AS80" s="75"/>
      <c r="AT80" s="75"/>
      <c r="AU80" s="74"/>
      <c r="AV80" s="74"/>
      <c r="AW80" s="74"/>
      <c r="AX80" s="75"/>
      <c r="AY80" s="75"/>
      <c r="AZ80" s="75"/>
      <c r="BA80" s="76"/>
      <c r="BB80" s="76"/>
      <c r="BC80" s="76"/>
      <c r="BD80" s="76"/>
      <c r="BE80" s="76"/>
      <c r="BF80" s="76"/>
      <c r="BG80" s="76"/>
      <c r="BH80" s="76"/>
      <c r="BI80" s="76"/>
      <c r="BJ80" s="77"/>
      <c r="BK80" s="77"/>
      <c r="BL80" s="77"/>
      <c r="BM80" s="77"/>
    </row>
    <row r="81" spans="1:67" ht="12.6" customHeight="1" thickBot="1" x14ac:dyDescent="0.25">
      <c r="A81" s="110" t="s">
        <v>157</v>
      </c>
      <c r="B81" s="111"/>
      <c r="C81" s="111"/>
      <c r="D81" s="111"/>
      <c r="E81" s="111"/>
      <c r="F81" s="111"/>
      <c r="G81" s="111"/>
      <c r="H81" s="111"/>
      <c r="I81" s="111"/>
      <c r="J81" s="111"/>
      <c r="K81" s="111"/>
      <c r="L81" s="111"/>
      <c r="M81" s="111"/>
      <c r="N81" s="111"/>
      <c r="O81" s="112"/>
      <c r="P81" s="112"/>
      <c r="Q81" s="112"/>
      <c r="R81" s="112"/>
      <c r="S81" s="56"/>
      <c r="T81" s="56"/>
      <c r="U81" s="56"/>
      <c r="V81" s="56"/>
      <c r="W81" s="56"/>
      <c r="X81" s="56"/>
      <c r="Y81" s="56"/>
      <c r="Z81" s="56"/>
      <c r="AA81" s="56"/>
      <c r="AB81" s="56"/>
      <c r="AC81" s="57"/>
      <c r="AE81" s="78"/>
      <c r="AF81" s="79"/>
      <c r="AG81" s="79"/>
      <c r="AH81" s="79"/>
      <c r="AI81" s="78"/>
      <c r="AJ81" s="78"/>
      <c r="AK81" s="80"/>
      <c r="AL81" s="80"/>
      <c r="AM81" s="81"/>
      <c r="AN81" s="81"/>
      <c r="AO81" s="81"/>
      <c r="AP81" s="81"/>
      <c r="AQ81" s="81"/>
      <c r="AR81" s="81"/>
      <c r="AS81" s="81"/>
      <c r="AT81" s="81"/>
      <c r="AU81" s="82"/>
      <c r="AV81" s="82"/>
      <c r="AW81" s="82"/>
      <c r="AX81" s="81"/>
      <c r="AY81" s="82"/>
      <c r="AZ81" s="81"/>
      <c r="BA81" s="81"/>
      <c r="BB81" s="81"/>
      <c r="BC81" s="81"/>
      <c r="BD81" s="81"/>
      <c r="BE81" s="81"/>
      <c r="BF81" s="81"/>
      <c r="BG81" s="81"/>
      <c r="BH81" s="81"/>
      <c r="BI81" s="81"/>
      <c r="BJ81" s="81"/>
      <c r="BK81" s="81"/>
      <c r="BL81" s="81"/>
      <c r="BM81" s="81"/>
      <c r="BO81" s="81"/>
    </row>
  </sheetData>
  <sheetProtection algorithmName="SHA-512" hashValue="mey9hUenr8BzwGq6U9rZgWe66Nd7WweJURNrVh7u9WApinhj23XxYz2AX5fyOKMdzrJrDp9jjdMabVzOSfh9dg==" saltValue="Zam1FsNxPpgjORUlPdt5ow==" spinCount="100000" sheet="1" objects="1" scenarios="1"/>
  <protectedRanges>
    <protectedRange sqref="X21:Z26" name="範囲4"/>
    <protectedRange sqref="R21:T26" name="範囲3"/>
    <protectedRange sqref="L21:N26" name="範囲2"/>
    <protectedRange sqref="B21:I26" name="範囲1"/>
  </protectedRanges>
  <mergeCells count="586">
    <mergeCell ref="R78:T78"/>
    <mergeCell ref="U78:W78"/>
    <mergeCell ref="X78:Z78"/>
    <mergeCell ref="AA77:AC77"/>
    <mergeCell ref="B77:D77"/>
    <mergeCell ref="E77:F77"/>
    <mergeCell ref="G77:I77"/>
    <mergeCell ref="J77:L77"/>
    <mergeCell ref="BG27:BH27"/>
    <mergeCell ref="AA78:AC78"/>
    <mergeCell ref="B78:D78"/>
    <mergeCell ref="B76:D76"/>
    <mergeCell ref="E76:F76"/>
    <mergeCell ref="G76:I76"/>
    <mergeCell ref="J76:L76"/>
    <mergeCell ref="M76:O76"/>
    <mergeCell ref="P76:Q76"/>
    <mergeCell ref="R76:T76"/>
    <mergeCell ref="U76:W76"/>
    <mergeCell ref="X76:Z76"/>
    <mergeCell ref="B75:D75"/>
    <mergeCell ref="E75:F75"/>
    <mergeCell ref="G75:I75"/>
    <mergeCell ref="J75:L75"/>
    <mergeCell ref="BI27:BJ27"/>
    <mergeCell ref="BK27:BL27"/>
    <mergeCell ref="BM27:BN27"/>
    <mergeCell ref="AS27:AT27"/>
    <mergeCell ref="BA25:BB25"/>
    <mergeCell ref="BC25:BD25"/>
    <mergeCell ref="AK30:AR30"/>
    <mergeCell ref="AS30:AZ30"/>
    <mergeCell ref="BA30:BH30"/>
    <mergeCell ref="AQ25:AR25"/>
    <mergeCell ref="AQ26:AR26"/>
    <mergeCell ref="AQ27:AR27"/>
    <mergeCell ref="BA18:BH18"/>
    <mergeCell ref="BA19:BH19"/>
    <mergeCell ref="AY26:AZ26"/>
    <mergeCell ref="AY27:AZ27"/>
    <mergeCell ref="BE27:BF27"/>
    <mergeCell ref="AY20:AZ20"/>
    <mergeCell ref="AY21:AZ21"/>
    <mergeCell ref="AY22:AZ22"/>
    <mergeCell ref="AY23:AZ23"/>
    <mergeCell ref="AY24:AZ24"/>
    <mergeCell ref="AY25:AZ25"/>
    <mergeCell ref="AS18:AZ19"/>
    <mergeCell ref="BA27:BB27"/>
    <mergeCell ref="BC27:BD27"/>
    <mergeCell ref="AU27:AV27"/>
    <mergeCell ref="AW27:AX27"/>
    <mergeCell ref="AU22:AV22"/>
    <mergeCell ref="BA26:BB26"/>
    <mergeCell ref="BC26:BD26"/>
    <mergeCell ref="AU23:AV23"/>
    <mergeCell ref="AS24:AT24"/>
    <mergeCell ref="AU24:AV24"/>
    <mergeCell ref="AW24:AX24"/>
    <mergeCell ref="BA24:BB24"/>
    <mergeCell ref="AQ24:AR24"/>
    <mergeCell ref="AK18:AR19"/>
    <mergeCell ref="U18:AB18"/>
    <mergeCell ref="X19:AC19"/>
    <mergeCell ref="AA20:AC20"/>
    <mergeCell ref="AO20:AP20"/>
    <mergeCell ref="BG22:BH22"/>
    <mergeCell ref="BG23:BH23"/>
    <mergeCell ref="BG24:BH24"/>
    <mergeCell ref="AH22:AJ22"/>
    <mergeCell ref="AK22:AL22"/>
    <mergeCell ref="AM22:AN22"/>
    <mergeCell ref="AO22:AP22"/>
    <mergeCell ref="AW21:AX21"/>
    <mergeCell ref="BA21:BB21"/>
    <mergeCell ref="BC21:BD21"/>
    <mergeCell ref="AQ21:AR21"/>
    <mergeCell ref="AQ22:AR22"/>
    <mergeCell ref="AQ23:AR23"/>
    <mergeCell ref="AS20:AT20"/>
    <mergeCell ref="AU20:AV20"/>
    <mergeCell ref="AW20:AX20"/>
    <mergeCell ref="BA20:BB20"/>
    <mergeCell ref="BC20:BD20"/>
    <mergeCell ref="AH21:AJ21"/>
    <mergeCell ref="AK21:AL21"/>
    <mergeCell ref="AM21:AN21"/>
    <mergeCell ref="AO21:AP21"/>
    <mergeCell ref="E78:F78"/>
    <mergeCell ref="G78:I78"/>
    <mergeCell ref="J78:L78"/>
    <mergeCell ref="M78:O78"/>
    <mergeCell ref="P78:Q78"/>
    <mergeCell ref="E24:F24"/>
    <mergeCell ref="G24:I24"/>
    <mergeCell ref="J24:K24"/>
    <mergeCell ref="AH24:AJ24"/>
    <mergeCell ref="AK24:AL24"/>
    <mergeCell ref="AM24:AN24"/>
    <mergeCell ref="AH23:AJ23"/>
    <mergeCell ref="AK23:AL23"/>
    <mergeCell ref="AM23:AN23"/>
    <mergeCell ref="AO23:AP23"/>
    <mergeCell ref="AO24:AP24"/>
    <mergeCell ref="Q32:T33"/>
    <mergeCell ref="R28:T29"/>
    <mergeCell ref="U28:W28"/>
    <mergeCell ref="X28:Z29"/>
    <mergeCell ref="Z8:AB8"/>
    <mergeCell ref="Z9:AB9"/>
    <mergeCell ref="Z10:AB10"/>
    <mergeCell ref="Z11:AB11"/>
    <mergeCell ref="U29:W29"/>
    <mergeCell ref="AA29:AC29"/>
    <mergeCell ref="M77:O77"/>
    <mergeCell ref="P77:Q77"/>
    <mergeCell ref="R77:T77"/>
    <mergeCell ref="U77:W77"/>
    <mergeCell ref="X77:Z77"/>
    <mergeCell ref="AA76:AC76"/>
    <mergeCell ref="AA75:AC75"/>
    <mergeCell ref="AA74:AC74"/>
    <mergeCell ref="AA73:AC73"/>
    <mergeCell ref="L24:N24"/>
    <mergeCell ref="O24:Q24"/>
    <mergeCell ref="R24:T24"/>
    <mergeCell ref="U24:W24"/>
    <mergeCell ref="X24:Z24"/>
    <mergeCell ref="AA24:AC24"/>
    <mergeCell ref="O8:P8"/>
    <mergeCell ref="Q8:S8"/>
    <mergeCell ref="T8:V8"/>
    <mergeCell ref="B80:F80"/>
    <mergeCell ref="G80:I80"/>
    <mergeCell ref="K80:N80"/>
    <mergeCell ref="O80:Q80"/>
    <mergeCell ref="S80:Y80"/>
    <mergeCell ref="Z80:AC80"/>
    <mergeCell ref="B79:D79"/>
    <mergeCell ref="E79:F79"/>
    <mergeCell ref="G79:I79"/>
    <mergeCell ref="J79:L79"/>
    <mergeCell ref="M79:O79"/>
    <mergeCell ref="P79:Q79"/>
    <mergeCell ref="R79:T79"/>
    <mergeCell ref="U79:W79"/>
    <mergeCell ref="X79:Z79"/>
    <mergeCell ref="AA79:AC79"/>
    <mergeCell ref="M75:O75"/>
    <mergeCell ref="P75:Q75"/>
    <mergeCell ref="R75:T75"/>
    <mergeCell ref="U75:W75"/>
    <mergeCell ref="X75:Z75"/>
    <mergeCell ref="B74:D74"/>
    <mergeCell ref="E74:F74"/>
    <mergeCell ref="G74:I74"/>
    <mergeCell ref="J74:L74"/>
    <mergeCell ref="M74:O74"/>
    <mergeCell ref="P74:Q74"/>
    <mergeCell ref="R74:T74"/>
    <mergeCell ref="U74:W74"/>
    <mergeCell ref="X74:Z74"/>
    <mergeCell ref="B73:D73"/>
    <mergeCell ref="E73:F73"/>
    <mergeCell ref="G73:I73"/>
    <mergeCell ref="J73:L73"/>
    <mergeCell ref="M73:O73"/>
    <mergeCell ref="P73:Q73"/>
    <mergeCell ref="R73:T73"/>
    <mergeCell ref="U73:W73"/>
    <mergeCell ref="X73:Z73"/>
    <mergeCell ref="Z1:AC1"/>
    <mergeCell ref="R26:T26"/>
    <mergeCell ref="U26:W26"/>
    <mergeCell ref="X26:Z26"/>
    <mergeCell ref="AA26:AC26"/>
    <mergeCell ref="A4:AC5"/>
    <mergeCell ref="R25:T25"/>
    <mergeCell ref="U25:W25"/>
    <mergeCell ref="X25:Z25"/>
    <mergeCell ref="AA25:AC25"/>
    <mergeCell ref="B25:D25"/>
    <mergeCell ref="E25:F25"/>
    <mergeCell ref="G25:I25"/>
    <mergeCell ref="J25:K25"/>
    <mergeCell ref="L25:N25"/>
    <mergeCell ref="O25:Q25"/>
    <mergeCell ref="B26:D26"/>
    <mergeCell ref="E26:F26"/>
    <mergeCell ref="G26:I26"/>
    <mergeCell ref="J26:K26"/>
    <mergeCell ref="L26:N26"/>
    <mergeCell ref="O26:Q26"/>
    <mergeCell ref="AA23:AC23"/>
    <mergeCell ref="B24:D24"/>
    <mergeCell ref="B23:D23"/>
    <mergeCell ref="E23:F23"/>
    <mergeCell ref="G23:I23"/>
    <mergeCell ref="J23:K23"/>
    <mergeCell ref="L23:N23"/>
    <mergeCell ref="O23:Q23"/>
    <mergeCell ref="R23:T23"/>
    <mergeCell ref="U23:W23"/>
    <mergeCell ref="X23:Z23"/>
    <mergeCell ref="B22:D22"/>
    <mergeCell ref="E22:F22"/>
    <mergeCell ref="G22:I22"/>
    <mergeCell ref="J22:K22"/>
    <mergeCell ref="L22:N22"/>
    <mergeCell ref="O22:Q22"/>
    <mergeCell ref="R22:T22"/>
    <mergeCell ref="U22:W22"/>
    <mergeCell ref="X22:Z22"/>
    <mergeCell ref="B21:D21"/>
    <mergeCell ref="E21:F21"/>
    <mergeCell ref="G21:I21"/>
    <mergeCell ref="J21:K21"/>
    <mergeCell ref="L21:N21"/>
    <mergeCell ref="O21:Q21"/>
    <mergeCell ref="R21:T21"/>
    <mergeCell ref="U21:W21"/>
    <mergeCell ref="X21:Z21"/>
    <mergeCell ref="B20:D20"/>
    <mergeCell ref="E20:F20"/>
    <mergeCell ref="G20:I20"/>
    <mergeCell ref="J20:K20"/>
    <mergeCell ref="L20:N20"/>
    <mergeCell ref="O20:Q20"/>
    <mergeCell ref="R20:T20"/>
    <mergeCell ref="U20:W20"/>
    <mergeCell ref="X20:Z20"/>
    <mergeCell ref="W8:Y8"/>
    <mergeCell ref="O9:P9"/>
    <mergeCell ref="Q9:S9"/>
    <mergeCell ref="T9:V9"/>
    <mergeCell ref="W9:Y9"/>
    <mergeCell ref="O14:Q14"/>
    <mergeCell ref="R14:AB14"/>
    <mergeCell ref="O12:AB12"/>
    <mergeCell ref="AO27:AP27"/>
    <mergeCell ref="O10:P10"/>
    <mergeCell ref="Q10:S10"/>
    <mergeCell ref="T10:V10"/>
    <mergeCell ref="W10:Y10"/>
    <mergeCell ref="O11:P11"/>
    <mergeCell ref="Q11:S11"/>
    <mergeCell ref="T11:V11"/>
    <mergeCell ref="W11:Y11"/>
    <mergeCell ref="O15:Q15"/>
    <mergeCell ref="R15:T15"/>
    <mergeCell ref="U15:W15"/>
    <mergeCell ref="X15:AB15"/>
    <mergeCell ref="O16:Q16"/>
    <mergeCell ref="R16:T16"/>
    <mergeCell ref="U16:W16"/>
    <mergeCell ref="X16:AB16"/>
    <mergeCell ref="O17:Q17"/>
    <mergeCell ref="AH27:AJ27"/>
    <mergeCell ref="R17:T17"/>
    <mergeCell ref="U17:W17"/>
    <mergeCell ref="X17:AB17"/>
    <mergeCell ref="O18:Q18"/>
    <mergeCell ref="R18:T18"/>
    <mergeCell ref="BQ18:BS20"/>
    <mergeCell ref="AK25:AL25"/>
    <mergeCell ref="AM25:AN25"/>
    <mergeCell ref="AO25:AP25"/>
    <mergeCell ref="AS25:AT25"/>
    <mergeCell ref="AU25:AV25"/>
    <mergeCell ref="AW25:AX25"/>
    <mergeCell ref="AS26:AT26"/>
    <mergeCell ref="AU26:AV26"/>
    <mergeCell ref="AW26:AX26"/>
    <mergeCell ref="AO26:AP26"/>
    <mergeCell ref="AH25:AJ25"/>
    <mergeCell ref="AS22:AT22"/>
    <mergeCell ref="AW22:AX22"/>
    <mergeCell ref="BA22:BB22"/>
    <mergeCell ref="AS23:AT23"/>
    <mergeCell ref="CY18:DB18"/>
    <mergeCell ref="BI20:BJ20"/>
    <mergeCell ref="BK20:BL20"/>
    <mergeCell ref="BM20:BN20"/>
    <mergeCell ref="BE20:BF20"/>
    <mergeCell ref="BI21:BJ26"/>
    <mergeCell ref="BK21:BL26"/>
    <mergeCell ref="BM21:BN26"/>
    <mergeCell ref="BQ21:BS30"/>
    <mergeCell ref="BE26:BF26"/>
    <mergeCell ref="BE25:BF25"/>
    <mergeCell ref="BE23:BF23"/>
    <mergeCell ref="BI30:BP30"/>
    <mergeCell ref="BE24:BF24"/>
    <mergeCell ref="BO20:BP20"/>
    <mergeCell ref="BO21:BP26"/>
    <mergeCell ref="BO27:BP27"/>
    <mergeCell ref="BG20:BH20"/>
    <mergeCell ref="BG21:BH21"/>
    <mergeCell ref="BE21:BF21"/>
    <mergeCell ref="BI18:BP19"/>
    <mergeCell ref="BG25:BH25"/>
    <mergeCell ref="BG26:BH26"/>
    <mergeCell ref="BE22:BF22"/>
    <mergeCell ref="BC24:BD24"/>
    <mergeCell ref="BC22:BD22"/>
    <mergeCell ref="AW23:AX23"/>
    <mergeCell ref="BA23:BB23"/>
    <mergeCell ref="BC23:BD23"/>
    <mergeCell ref="AS21:AT21"/>
    <mergeCell ref="AU21:AV21"/>
    <mergeCell ref="AQ20:AR20"/>
    <mergeCell ref="R43:T43"/>
    <mergeCell ref="U43:W43"/>
    <mergeCell ref="X43:Z43"/>
    <mergeCell ref="V36:AC36"/>
    <mergeCell ref="V37:AC38"/>
    <mergeCell ref="AA43:AC43"/>
    <mergeCell ref="AH20:AJ20"/>
    <mergeCell ref="AK20:AL20"/>
    <mergeCell ref="AM20:AN20"/>
    <mergeCell ref="AH26:AJ26"/>
    <mergeCell ref="AK26:AL26"/>
    <mergeCell ref="AM26:AN26"/>
    <mergeCell ref="AK27:AL27"/>
    <mergeCell ref="AM27:AN27"/>
    <mergeCell ref="AA21:AC21"/>
    <mergeCell ref="AA22:AC22"/>
    <mergeCell ref="AA28:AC28"/>
    <mergeCell ref="J43:L43"/>
    <mergeCell ref="M43:O43"/>
    <mergeCell ref="P43:Q43"/>
    <mergeCell ref="A28:B29"/>
    <mergeCell ref="C28:E29"/>
    <mergeCell ref="F28:H29"/>
    <mergeCell ref="I28:K29"/>
    <mergeCell ref="L28:N29"/>
    <mergeCell ref="O28:Q28"/>
    <mergeCell ref="O29:Q29"/>
    <mergeCell ref="B43:D43"/>
    <mergeCell ref="E43:F43"/>
    <mergeCell ref="G43:I43"/>
    <mergeCell ref="V39:AC40"/>
    <mergeCell ref="AA41:AB41"/>
    <mergeCell ref="X41:Z41"/>
    <mergeCell ref="R44:T44"/>
    <mergeCell ref="U44:W44"/>
    <mergeCell ref="X44:Z44"/>
    <mergeCell ref="AA44:AC44"/>
    <mergeCell ref="B45:D45"/>
    <mergeCell ref="E45:F45"/>
    <mergeCell ref="G45:I45"/>
    <mergeCell ref="J45:L45"/>
    <mergeCell ref="M45:O45"/>
    <mergeCell ref="P45:Q45"/>
    <mergeCell ref="R45:T45"/>
    <mergeCell ref="U45:W45"/>
    <mergeCell ref="X45:Z45"/>
    <mergeCell ref="AA45:AC45"/>
    <mergeCell ref="B44:D44"/>
    <mergeCell ref="E44:F44"/>
    <mergeCell ref="G44:I44"/>
    <mergeCell ref="J44:L44"/>
    <mergeCell ref="M44:O44"/>
    <mergeCell ref="P44:Q44"/>
    <mergeCell ref="B46:D46"/>
    <mergeCell ref="E46:F46"/>
    <mergeCell ref="G46:I46"/>
    <mergeCell ref="J46:L46"/>
    <mergeCell ref="M46:O46"/>
    <mergeCell ref="P46:Q46"/>
    <mergeCell ref="AA47:AC47"/>
    <mergeCell ref="B48:D48"/>
    <mergeCell ref="E48:F48"/>
    <mergeCell ref="G48:I48"/>
    <mergeCell ref="J48:L48"/>
    <mergeCell ref="M48:O48"/>
    <mergeCell ref="P48:Q48"/>
    <mergeCell ref="R46:T46"/>
    <mergeCell ref="U46:W46"/>
    <mergeCell ref="X46:Z46"/>
    <mergeCell ref="AA46:AC46"/>
    <mergeCell ref="B47:D47"/>
    <mergeCell ref="E47:F47"/>
    <mergeCell ref="G47:I47"/>
    <mergeCell ref="J47:L47"/>
    <mergeCell ref="M47:O47"/>
    <mergeCell ref="P47:Q47"/>
    <mergeCell ref="B49:D49"/>
    <mergeCell ref="E49:F49"/>
    <mergeCell ref="G49:I49"/>
    <mergeCell ref="J49:L49"/>
    <mergeCell ref="M49:O49"/>
    <mergeCell ref="P49:Q49"/>
    <mergeCell ref="R47:T47"/>
    <mergeCell ref="U47:W47"/>
    <mergeCell ref="X47:Z47"/>
    <mergeCell ref="R49:T49"/>
    <mergeCell ref="U49:W49"/>
    <mergeCell ref="X49:Z49"/>
    <mergeCell ref="AA49:AC49"/>
    <mergeCell ref="G50:I50"/>
    <mergeCell ref="R48:T48"/>
    <mergeCell ref="U48:W48"/>
    <mergeCell ref="X48:Z48"/>
    <mergeCell ref="AA48:AC48"/>
    <mergeCell ref="R54:T54"/>
    <mergeCell ref="U54:W54"/>
    <mergeCell ref="X54:Z54"/>
    <mergeCell ref="AA54:AC54"/>
    <mergeCell ref="M53:O53"/>
    <mergeCell ref="P53:Q53"/>
    <mergeCell ref="R53:T53"/>
    <mergeCell ref="U53:W53"/>
    <mergeCell ref="X53:Z53"/>
    <mergeCell ref="AA53:AC53"/>
    <mergeCell ref="Z50:AC50"/>
    <mergeCell ref="P55:Q55"/>
    <mergeCell ref="R56:T56"/>
    <mergeCell ref="U56:W56"/>
    <mergeCell ref="X56:Z56"/>
    <mergeCell ref="AA56:AC56"/>
    <mergeCell ref="B54:D54"/>
    <mergeCell ref="E54:F54"/>
    <mergeCell ref="G54:I54"/>
    <mergeCell ref="J54:L54"/>
    <mergeCell ref="M54:O54"/>
    <mergeCell ref="P54:Q54"/>
    <mergeCell ref="R67:T67"/>
    <mergeCell ref="U67:W67"/>
    <mergeCell ref="X67:Z67"/>
    <mergeCell ref="AA67:AC67"/>
    <mergeCell ref="AA59:AC59"/>
    <mergeCell ref="G60:I60"/>
    <mergeCell ref="R58:T58"/>
    <mergeCell ref="U58:W58"/>
    <mergeCell ref="X58:Z58"/>
    <mergeCell ref="AA58:AC58"/>
    <mergeCell ref="R65:T65"/>
    <mergeCell ref="U65:W65"/>
    <mergeCell ref="X65:Z65"/>
    <mergeCell ref="AA65:AC65"/>
    <mergeCell ref="X64:Z64"/>
    <mergeCell ref="AA64:AC64"/>
    <mergeCell ref="G59:I59"/>
    <mergeCell ref="J59:L59"/>
    <mergeCell ref="M59:O59"/>
    <mergeCell ref="P59:Q59"/>
    <mergeCell ref="R59:T59"/>
    <mergeCell ref="U59:W59"/>
    <mergeCell ref="X59:Z59"/>
    <mergeCell ref="G58:I58"/>
    <mergeCell ref="AA69:AC69"/>
    <mergeCell ref="B60:F60"/>
    <mergeCell ref="K60:N60"/>
    <mergeCell ref="O60:Q60"/>
    <mergeCell ref="S60:Y60"/>
    <mergeCell ref="Z60:AC60"/>
    <mergeCell ref="B63:D63"/>
    <mergeCell ref="E63:F63"/>
    <mergeCell ref="G63:I63"/>
    <mergeCell ref="J63:L63"/>
    <mergeCell ref="M63:O63"/>
    <mergeCell ref="P63:Q63"/>
    <mergeCell ref="R63:T63"/>
    <mergeCell ref="U63:W63"/>
    <mergeCell ref="X63:Z63"/>
    <mergeCell ref="AA63:AC63"/>
    <mergeCell ref="X66:Z66"/>
    <mergeCell ref="AA66:AC66"/>
    <mergeCell ref="B67:D67"/>
    <mergeCell ref="E67:F67"/>
    <mergeCell ref="G67:I67"/>
    <mergeCell ref="J67:L67"/>
    <mergeCell ref="M67:O67"/>
    <mergeCell ref="P67:Q67"/>
    <mergeCell ref="R66:T66"/>
    <mergeCell ref="U66:W66"/>
    <mergeCell ref="B70:F70"/>
    <mergeCell ref="K70:N70"/>
    <mergeCell ref="O70:Q70"/>
    <mergeCell ref="S70:Y70"/>
    <mergeCell ref="Z70:AC70"/>
    <mergeCell ref="R69:T69"/>
    <mergeCell ref="U69:W69"/>
    <mergeCell ref="X68:Z68"/>
    <mergeCell ref="AA68:AC68"/>
    <mergeCell ref="B69:D69"/>
    <mergeCell ref="E69:F69"/>
    <mergeCell ref="G69:I69"/>
    <mergeCell ref="J69:L69"/>
    <mergeCell ref="M69:O69"/>
    <mergeCell ref="P69:Q69"/>
    <mergeCell ref="B68:D68"/>
    <mergeCell ref="E68:F68"/>
    <mergeCell ref="G68:I68"/>
    <mergeCell ref="G70:I70"/>
    <mergeCell ref="R68:T68"/>
    <mergeCell ref="U68:W68"/>
    <mergeCell ref="X69:Z69"/>
    <mergeCell ref="J68:L68"/>
    <mergeCell ref="M68:O68"/>
    <mergeCell ref="P68:Q68"/>
    <mergeCell ref="B65:D65"/>
    <mergeCell ref="E65:F65"/>
    <mergeCell ref="G65:I65"/>
    <mergeCell ref="J65:L65"/>
    <mergeCell ref="M65:O65"/>
    <mergeCell ref="P65:Q65"/>
    <mergeCell ref="B66:D66"/>
    <mergeCell ref="E66:F66"/>
    <mergeCell ref="G66:I66"/>
    <mergeCell ref="J66:L66"/>
    <mergeCell ref="M66:O66"/>
    <mergeCell ref="P66:Q66"/>
    <mergeCell ref="B64:D64"/>
    <mergeCell ref="E64:F64"/>
    <mergeCell ref="G64:I64"/>
    <mergeCell ref="J64:L64"/>
    <mergeCell ref="M64:O64"/>
    <mergeCell ref="P64:Q64"/>
    <mergeCell ref="R64:T64"/>
    <mergeCell ref="U64:W64"/>
    <mergeCell ref="B50:F50"/>
    <mergeCell ref="K50:N50"/>
    <mergeCell ref="O50:Q50"/>
    <mergeCell ref="S50:Y50"/>
    <mergeCell ref="M58:O58"/>
    <mergeCell ref="P58:Q58"/>
    <mergeCell ref="B57:D57"/>
    <mergeCell ref="E57:F57"/>
    <mergeCell ref="G57:I57"/>
    <mergeCell ref="J57:L57"/>
    <mergeCell ref="M57:O57"/>
    <mergeCell ref="P57:Q57"/>
    <mergeCell ref="R57:T57"/>
    <mergeCell ref="U57:W57"/>
    <mergeCell ref="X57:Z57"/>
    <mergeCell ref="R55:T55"/>
    <mergeCell ref="B53:D53"/>
    <mergeCell ref="E53:F53"/>
    <mergeCell ref="G53:I53"/>
    <mergeCell ref="J53:L53"/>
    <mergeCell ref="B59:D59"/>
    <mergeCell ref="E59:F59"/>
    <mergeCell ref="AA57:AC57"/>
    <mergeCell ref="B58:D58"/>
    <mergeCell ref="E58:F58"/>
    <mergeCell ref="J58:L58"/>
    <mergeCell ref="U55:W55"/>
    <mergeCell ref="X55:Z55"/>
    <mergeCell ref="AA55:AC55"/>
    <mergeCell ref="B56:D56"/>
    <mergeCell ref="E56:F56"/>
    <mergeCell ref="G56:I56"/>
    <mergeCell ref="J56:L56"/>
    <mergeCell ref="M56:O56"/>
    <mergeCell ref="P56:Q56"/>
    <mergeCell ref="B55:D55"/>
    <mergeCell ref="E55:F55"/>
    <mergeCell ref="G55:I55"/>
    <mergeCell ref="J55:L55"/>
    <mergeCell ref="M55:O55"/>
    <mergeCell ref="A81:R81"/>
    <mergeCell ref="AE40:AQ40"/>
    <mergeCell ref="AE39:AQ39"/>
    <mergeCell ref="A38:D39"/>
    <mergeCell ref="E38:H39"/>
    <mergeCell ref="I38:L39"/>
    <mergeCell ref="M38:P39"/>
    <mergeCell ref="A32:D33"/>
    <mergeCell ref="E32:H33"/>
    <mergeCell ref="I32:L33"/>
    <mergeCell ref="M32:P33"/>
    <mergeCell ref="A34:D35"/>
    <mergeCell ref="E34:H35"/>
    <mergeCell ref="I34:L35"/>
    <mergeCell ref="M34:P35"/>
    <mergeCell ref="A36:D37"/>
    <mergeCell ref="E36:H37"/>
    <mergeCell ref="I36:L37"/>
    <mergeCell ref="M36:P37"/>
    <mergeCell ref="V32:AC33"/>
    <mergeCell ref="V34:AC35"/>
    <mergeCell ref="Q34:T35"/>
    <mergeCell ref="Q36:T37"/>
    <mergeCell ref="Q38:T39"/>
  </mergeCells>
  <phoneticPr fontId="2"/>
  <conditionalFormatting sqref="E34:T36">
    <cfRule type="expression" dxfId="25" priority="15">
      <formula>NOT(E34="")</formula>
    </cfRule>
  </conditionalFormatting>
  <conditionalFormatting sqref="G44:AC49">
    <cfRule type="expression" dxfId="24" priority="31">
      <formula>NOT(G44="")</formula>
    </cfRule>
  </conditionalFormatting>
  <conditionalFormatting sqref="G54:AC59">
    <cfRule type="expression" dxfId="23" priority="28">
      <formula>NOT(G54="")</formula>
    </cfRule>
  </conditionalFormatting>
  <conditionalFormatting sqref="G64:AC69">
    <cfRule type="expression" dxfId="22" priority="27">
      <formula>NOT(G64="")</formula>
    </cfRule>
  </conditionalFormatting>
  <conditionalFormatting sqref="G74:AC79">
    <cfRule type="expression" dxfId="21" priority="14">
      <formula>NOT(G74="")</formula>
    </cfRule>
  </conditionalFormatting>
  <conditionalFormatting sqref="J45:J49">
    <cfRule type="expression" dxfId="20" priority="30">
      <formula>NOT(J45="")</formula>
    </cfRule>
  </conditionalFormatting>
  <conditionalFormatting sqref="O21:Q26">
    <cfRule type="expression" dxfId="19" priority="33">
      <formula>AND(O21=0,G21="")</formula>
    </cfRule>
  </conditionalFormatting>
  <conditionalFormatting sqref="P45:P49">
    <cfRule type="expression" dxfId="18" priority="29">
      <formula>NOT(P45="")</formula>
    </cfRule>
  </conditionalFormatting>
  <conditionalFormatting sqref="AA64:AC64">
    <cfRule type="expression" dxfId="17" priority="25">
      <formula>NOT(AA64="")</formula>
    </cfRule>
  </conditionalFormatting>
  <conditionalFormatting sqref="AA66:AC69">
    <cfRule type="expression" dxfId="16" priority="24">
      <formula>NOT(AA66="")</formula>
    </cfRule>
  </conditionalFormatting>
  <conditionalFormatting sqref="AA74:AC74">
    <cfRule type="expression" dxfId="15" priority="13">
      <formula>NOT(AA74="")</formula>
    </cfRule>
  </conditionalFormatting>
  <conditionalFormatting sqref="AA76:AC79">
    <cfRule type="expression" dxfId="14" priority="12">
      <formula>NOT(AA76="")</formula>
    </cfRule>
  </conditionalFormatting>
  <conditionalFormatting sqref="AK44:BM49">
    <cfRule type="expression" dxfId="13" priority="23">
      <formula>NOT(AK44="")</formula>
    </cfRule>
  </conditionalFormatting>
  <conditionalFormatting sqref="AK54:BM59">
    <cfRule type="expression" dxfId="12" priority="20">
      <formula>NOT(AK54="")</formula>
    </cfRule>
  </conditionalFormatting>
  <conditionalFormatting sqref="AK64:BM69">
    <cfRule type="expression" dxfId="11" priority="19">
      <formula>NOT(AK64="")</formula>
    </cfRule>
  </conditionalFormatting>
  <conditionalFormatting sqref="AK74:BM79">
    <cfRule type="expression" dxfId="10" priority="11">
      <formula>NOT(AK74="")</formula>
    </cfRule>
  </conditionalFormatting>
  <conditionalFormatting sqref="AN45:AN49">
    <cfRule type="expression" dxfId="9" priority="22">
      <formula>NOT(AN45="")</formula>
    </cfRule>
  </conditionalFormatting>
  <conditionalFormatting sqref="AV45:AV49">
    <cfRule type="expression" dxfId="8" priority="21">
      <formula>NOT(AV45="")</formula>
    </cfRule>
  </conditionalFormatting>
  <conditionalFormatting sqref="BK64:BM64">
    <cfRule type="expression" dxfId="7" priority="17">
      <formula>NOT(BK64="")</formula>
    </cfRule>
  </conditionalFormatting>
  <conditionalFormatting sqref="BK66:BM69">
    <cfRule type="expression" dxfId="6" priority="16">
      <formula>NOT(BK66="")</formula>
    </cfRule>
  </conditionalFormatting>
  <conditionalFormatting sqref="BK74:BM74">
    <cfRule type="expression" dxfId="5" priority="10">
      <formula>NOT(BK74="")</formula>
    </cfRule>
  </conditionalFormatting>
  <conditionalFormatting sqref="BK76:BM79">
    <cfRule type="expression" dxfId="4" priority="9">
      <formula>NOT(BK76="")</formula>
    </cfRule>
  </conditionalFormatting>
  <conditionalFormatting sqref="BO44:BO49">
    <cfRule type="expression" dxfId="3" priority="8">
      <formula>NOT(BO44="")</formula>
    </cfRule>
  </conditionalFormatting>
  <conditionalFormatting sqref="BO54:BO59">
    <cfRule type="expression" dxfId="2" priority="7">
      <formula>NOT(BO54="")</formula>
    </cfRule>
  </conditionalFormatting>
  <conditionalFormatting sqref="BO64:BO69">
    <cfRule type="expression" dxfId="1" priority="4">
      <formula>NOT(BO64="")</formula>
    </cfRule>
  </conditionalFormatting>
  <conditionalFormatting sqref="BO74:BO79">
    <cfRule type="expression" dxfId="0" priority="1">
      <formula>NOT(BO74="")</formula>
    </cfRule>
  </conditionalFormatting>
  <dataValidations count="2">
    <dataValidation type="list" allowBlank="1" showInputMessage="1" showErrorMessage="1" sqref="E21:F21" xr:uid="{00000000-0002-0000-0000-000001000000}">
      <formula1>" ,普通世帯主,普通世帯主（非自発）,擬制世帯主"</formula1>
    </dataValidation>
    <dataValidation type="list" allowBlank="1" showInputMessage="1" showErrorMessage="1" sqref="E22:F26" xr:uid="{DA7D7A09-3D58-42CC-90E6-DC55EA6021E1}">
      <formula1>"被保険者,被保険者（非自発）"</formula1>
    </dataValidation>
  </dataValidations>
  <pageMargins left="0.23622047244094491" right="0.23622047244094491" top="0.74803149606299213" bottom="0.7480314960629921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0"/>
  <sheetViews>
    <sheetView workbookViewId="0">
      <selection activeCell="J25" sqref="J25"/>
    </sheetView>
  </sheetViews>
  <sheetFormatPr defaultRowHeight="13.2" x14ac:dyDescent="0.2"/>
  <cols>
    <col min="2" max="2" width="9.44140625" bestFit="1" customWidth="1"/>
  </cols>
  <sheetData>
    <row r="2" spans="1:8" x14ac:dyDescent="0.2">
      <c r="A2" t="s">
        <v>4</v>
      </c>
      <c r="B2" s="4">
        <v>46113</v>
      </c>
    </row>
    <row r="4" spans="1:8" x14ac:dyDescent="0.2">
      <c r="A4" s="281"/>
      <c r="B4" s="282"/>
      <c r="C4" s="281"/>
      <c r="D4" s="282"/>
      <c r="E4" s="283" t="s">
        <v>5</v>
      </c>
      <c r="F4" s="284"/>
    </row>
    <row r="5" spans="1:8" x14ac:dyDescent="0.2">
      <c r="A5" s="285" t="s">
        <v>6</v>
      </c>
      <c r="B5" s="286"/>
      <c r="C5" s="281" t="s">
        <v>7</v>
      </c>
      <c r="D5" s="282"/>
      <c r="E5" s="289">
        <v>7.4999999999999997E-2</v>
      </c>
      <c r="F5" s="290"/>
    </row>
    <row r="6" spans="1:8" x14ac:dyDescent="0.2">
      <c r="A6" s="287"/>
      <c r="B6" s="288"/>
      <c r="C6" s="281" t="s">
        <v>8</v>
      </c>
      <c r="D6" s="282"/>
      <c r="E6" s="291">
        <v>36000</v>
      </c>
      <c r="F6" s="292"/>
    </row>
    <row r="7" spans="1:8" x14ac:dyDescent="0.2">
      <c r="A7" s="285" t="s">
        <v>9</v>
      </c>
      <c r="B7" s="286"/>
      <c r="C7" s="281" t="s">
        <v>7</v>
      </c>
      <c r="D7" s="282"/>
      <c r="E7" s="289">
        <v>2.7E-2</v>
      </c>
      <c r="F7" s="290"/>
    </row>
    <row r="8" spans="1:8" x14ac:dyDescent="0.2">
      <c r="A8" s="293"/>
      <c r="B8" s="294"/>
      <c r="C8" s="281" t="s">
        <v>10</v>
      </c>
      <c r="D8" s="282"/>
      <c r="E8" s="291">
        <v>15300</v>
      </c>
      <c r="F8" s="292"/>
    </row>
    <row r="9" spans="1:8" x14ac:dyDescent="0.2">
      <c r="A9" s="285" t="s">
        <v>11</v>
      </c>
      <c r="B9" s="286"/>
      <c r="C9" s="281" t="s">
        <v>7</v>
      </c>
      <c r="D9" s="282"/>
      <c r="E9" s="289">
        <v>2.1000000000000001E-2</v>
      </c>
      <c r="F9" s="290"/>
    </row>
    <row r="10" spans="1:8" x14ac:dyDescent="0.2">
      <c r="A10" s="293"/>
      <c r="B10" s="294"/>
      <c r="C10" s="281" t="s">
        <v>10</v>
      </c>
      <c r="D10" s="282"/>
      <c r="E10" s="291">
        <v>15000</v>
      </c>
      <c r="F10" s="292"/>
    </row>
    <row r="11" spans="1:8" x14ac:dyDescent="0.2">
      <c r="A11" s="298" t="s">
        <v>140</v>
      </c>
      <c r="B11" s="298"/>
      <c r="C11" s="298" t="s">
        <v>7</v>
      </c>
      <c r="D11" s="298"/>
      <c r="E11" s="299">
        <v>2.8E-3</v>
      </c>
      <c r="F11" s="299"/>
    </row>
    <row r="12" spans="1:8" x14ac:dyDescent="0.2">
      <c r="A12" s="298"/>
      <c r="B12" s="298"/>
      <c r="C12" s="298" t="s">
        <v>10</v>
      </c>
      <c r="D12" s="298"/>
      <c r="E12" s="295">
        <v>1800</v>
      </c>
      <c r="F12" s="295"/>
    </row>
    <row r="14" spans="1:8" x14ac:dyDescent="0.2">
      <c r="A14" s="5"/>
      <c r="B14" s="5"/>
      <c r="C14" s="300" t="s">
        <v>12</v>
      </c>
      <c r="D14" s="300"/>
      <c r="E14" s="5"/>
      <c r="F14" s="5"/>
      <c r="G14" s="5"/>
      <c r="H14" s="5"/>
    </row>
    <row r="15" spans="1:8" x14ac:dyDescent="0.2">
      <c r="A15" s="296" t="s">
        <v>6</v>
      </c>
      <c r="B15" s="296"/>
      <c r="C15" s="295">
        <v>670000</v>
      </c>
      <c r="D15" s="295"/>
      <c r="E15" s="5"/>
      <c r="F15" s="5"/>
      <c r="G15" s="5"/>
      <c r="H15" s="5"/>
    </row>
    <row r="16" spans="1:8" x14ac:dyDescent="0.2">
      <c r="A16" s="296" t="s">
        <v>9</v>
      </c>
      <c r="B16" s="296"/>
      <c r="C16" s="295">
        <v>260000</v>
      </c>
      <c r="D16" s="295"/>
      <c r="E16" s="5"/>
      <c r="F16" s="5"/>
      <c r="G16" s="5"/>
      <c r="H16" s="5"/>
    </row>
    <row r="17" spans="1:8" x14ac:dyDescent="0.2">
      <c r="A17" s="296" t="s">
        <v>11</v>
      </c>
      <c r="B17" s="296"/>
      <c r="C17" s="295">
        <v>170000</v>
      </c>
      <c r="D17" s="295"/>
      <c r="E17" s="5"/>
      <c r="F17" s="5"/>
      <c r="G17" s="5"/>
      <c r="H17" s="5"/>
    </row>
    <row r="18" spans="1:8" x14ac:dyDescent="0.2">
      <c r="A18" s="296" t="s">
        <v>140</v>
      </c>
      <c r="B18" s="296"/>
      <c r="C18" s="291">
        <v>30000</v>
      </c>
      <c r="D18" s="297"/>
      <c r="E18" s="5"/>
      <c r="F18" s="5"/>
      <c r="G18" s="5"/>
      <c r="H18" s="5"/>
    </row>
    <row r="19" spans="1:8" x14ac:dyDescent="0.2">
      <c r="A19" s="5"/>
      <c r="B19" s="5"/>
      <c r="C19" s="295">
        <f>SUM(C15:D18)</f>
        <v>1130000</v>
      </c>
      <c r="D19" s="295"/>
      <c r="E19" s="5"/>
      <c r="F19" s="5"/>
      <c r="G19" s="5"/>
      <c r="H19" s="5"/>
    </row>
    <row r="20" spans="1:8" x14ac:dyDescent="0.2">
      <c r="A20" s="5"/>
      <c r="B20" s="5"/>
      <c r="C20" s="5"/>
      <c r="D20" s="5"/>
      <c r="E20" s="5"/>
      <c r="F20" s="5"/>
      <c r="G20" s="5"/>
      <c r="H20" s="5"/>
    </row>
    <row r="21" spans="1:8" x14ac:dyDescent="0.2">
      <c r="A21" s="5" t="s">
        <v>13</v>
      </c>
      <c r="B21" s="5">
        <v>2400</v>
      </c>
      <c r="C21" s="5" t="s">
        <v>14</v>
      </c>
      <c r="D21" s="5"/>
      <c r="E21" s="5"/>
      <c r="F21" s="6">
        <v>430000</v>
      </c>
      <c r="G21" s="5"/>
      <c r="H21" s="5"/>
    </row>
    <row r="22" spans="1:8" x14ac:dyDescent="0.2">
      <c r="A22" s="5"/>
      <c r="B22" s="5">
        <v>2400</v>
      </c>
      <c r="C22" s="5" t="s">
        <v>15</v>
      </c>
      <c r="D22" s="5">
        <v>2450</v>
      </c>
      <c r="E22" s="5" t="s">
        <v>16</v>
      </c>
      <c r="F22" s="6">
        <v>290000</v>
      </c>
      <c r="G22" s="5"/>
      <c r="H22" s="5"/>
    </row>
    <row r="23" spans="1:8" x14ac:dyDescent="0.2">
      <c r="A23" s="5"/>
      <c r="B23" s="5">
        <v>2450</v>
      </c>
      <c r="C23" s="5" t="s">
        <v>15</v>
      </c>
      <c r="D23" s="5">
        <v>2500</v>
      </c>
      <c r="E23" s="5" t="s">
        <v>16</v>
      </c>
      <c r="F23" s="6">
        <v>150000</v>
      </c>
      <c r="G23" s="5"/>
      <c r="H23" s="5"/>
    </row>
    <row r="24" spans="1:8" x14ac:dyDescent="0.2">
      <c r="A24" s="5"/>
      <c r="B24" s="5">
        <v>2500</v>
      </c>
      <c r="C24" s="5" t="s">
        <v>15</v>
      </c>
      <c r="D24" s="5"/>
      <c r="E24" s="5"/>
      <c r="F24" s="6">
        <v>0</v>
      </c>
      <c r="G24" s="5"/>
      <c r="H24" s="5"/>
    </row>
    <row r="25" spans="1:8" x14ac:dyDescent="0.2">
      <c r="A25" s="5"/>
      <c r="B25" s="5"/>
      <c r="C25" s="5"/>
      <c r="D25" s="5"/>
      <c r="E25" s="5"/>
      <c r="F25" s="5"/>
      <c r="G25" s="5"/>
      <c r="H25" s="5"/>
    </row>
    <row r="26" spans="1:8" x14ac:dyDescent="0.2">
      <c r="A26" s="5"/>
      <c r="B26" s="5"/>
      <c r="C26" s="5"/>
      <c r="D26" s="5"/>
      <c r="E26" s="5"/>
      <c r="F26" s="5"/>
      <c r="G26" s="5"/>
      <c r="H26" s="5"/>
    </row>
    <row r="27" spans="1:8" x14ac:dyDescent="0.2">
      <c r="A27" s="281"/>
      <c r="B27" s="282"/>
      <c r="C27" s="281"/>
      <c r="D27" s="282"/>
      <c r="E27" s="283"/>
      <c r="F27" s="284"/>
      <c r="G27" s="283"/>
      <c r="H27" s="284"/>
    </row>
    <row r="28" spans="1:8" x14ac:dyDescent="0.2">
      <c r="A28" s="285" t="s">
        <v>17</v>
      </c>
      <c r="B28" s="286"/>
      <c r="C28" s="281" t="s">
        <v>18</v>
      </c>
      <c r="D28" s="282"/>
      <c r="E28" s="291">
        <v>430000</v>
      </c>
      <c r="F28" s="292"/>
      <c r="G28" s="291"/>
      <c r="H28" s="292"/>
    </row>
    <row r="29" spans="1:8" x14ac:dyDescent="0.2">
      <c r="A29" s="287"/>
      <c r="B29" s="288"/>
      <c r="C29" s="281" t="s">
        <v>19</v>
      </c>
      <c r="D29" s="282"/>
      <c r="E29" s="291">
        <v>430000</v>
      </c>
      <c r="F29" s="292"/>
      <c r="G29" s="291">
        <v>310000</v>
      </c>
      <c r="H29" s="292"/>
    </row>
    <row r="30" spans="1:8" x14ac:dyDescent="0.2">
      <c r="A30" s="293"/>
      <c r="B30" s="294"/>
      <c r="C30" s="281" t="s">
        <v>20</v>
      </c>
      <c r="D30" s="282"/>
      <c r="E30" s="291">
        <v>430000</v>
      </c>
      <c r="F30" s="292"/>
      <c r="G30" s="291">
        <v>570000</v>
      </c>
      <c r="H30" s="292"/>
    </row>
  </sheetData>
  <mergeCells count="47">
    <mergeCell ref="A18:B18"/>
    <mergeCell ref="C18:D18"/>
    <mergeCell ref="C11:D11"/>
    <mergeCell ref="E11:F11"/>
    <mergeCell ref="C12:D12"/>
    <mergeCell ref="E12:F12"/>
    <mergeCell ref="A11:B12"/>
    <mergeCell ref="C14:D14"/>
    <mergeCell ref="A15:B15"/>
    <mergeCell ref="C15:D15"/>
    <mergeCell ref="A16:B16"/>
    <mergeCell ref="C16:D16"/>
    <mergeCell ref="A17:B17"/>
    <mergeCell ref="C17:D17"/>
    <mergeCell ref="A27:B27"/>
    <mergeCell ref="C27:D27"/>
    <mergeCell ref="E27:F27"/>
    <mergeCell ref="G27:H27"/>
    <mergeCell ref="A28:B30"/>
    <mergeCell ref="G29:H29"/>
    <mergeCell ref="C30:D30"/>
    <mergeCell ref="E30:F30"/>
    <mergeCell ref="G30:H30"/>
    <mergeCell ref="C19:D19"/>
    <mergeCell ref="C28:D28"/>
    <mergeCell ref="E28:F28"/>
    <mergeCell ref="G28:H28"/>
    <mergeCell ref="C29:D29"/>
    <mergeCell ref="E29:F29"/>
    <mergeCell ref="A9:B10"/>
    <mergeCell ref="C9:D9"/>
    <mergeCell ref="E9:F9"/>
    <mergeCell ref="C10:D10"/>
    <mergeCell ref="E10:F10"/>
    <mergeCell ref="A7:B8"/>
    <mergeCell ref="C7:D7"/>
    <mergeCell ref="E7:F7"/>
    <mergeCell ref="C8:D8"/>
    <mergeCell ref="E8:F8"/>
    <mergeCell ref="A4:B4"/>
    <mergeCell ref="C4:D4"/>
    <mergeCell ref="E4:F4"/>
    <mergeCell ref="A5:B6"/>
    <mergeCell ref="C5:D5"/>
    <mergeCell ref="E5:F5"/>
    <mergeCell ref="C6:D6"/>
    <mergeCell ref="E6:F6"/>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N12"/>
  <sheetViews>
    <sheetView topLeftCell="M1" workbookViewId="0">
      <selection activeCell="M11" sqref="M11:O11"/>
    </sheetView>
  </sheetViews>
  <sheetFormatPr defaultRowHeight="13.2" x14ac:dyDescent="0.2"/>
  <cols>
    <col min="1" max="1" width="6.77734375" customWidth="1"/>
    <col min="2" max="4" width="3.44140625" customWidth="1"/>
    <col min="5" max="7" width="4" customWidth="1"/>
    <col min="8" max="9" width="5.21875" customWidth="1"/>
    <col min="10" max="12" width="5.44140625" customWidth="1"/>
    <col min="13" max="15" width="5" customWidth="1"/>
    <col min="16" max="18" width="5.77734375" customWidth="1"/>
    <col min="19" max="21" width="6.109375" customWidth="1"/>
    <col min="22" max="24" width="5.6640625" customWidth="1"/>
    <col min="25" max="27" width="5.21875" customWidth="1"/>
    <col min="29" max="33" width="9.44140625" bestFit="1" customWidth="1"/>
    <col min="34" max="34" width="10.21875" bestFit="1" customWidth="1"/>
    <col min="35" max="35" width="9.44140625" bestFit="1" customWidth="1"/>
    <col min="36" max="39" width="9.21875" bestFit="1" customWidth="1"/>
    <col min="40" max="40" width="17.88671875" customWidth="1"/>
    <col min="41" max="41" width="10.21875" bestFit="1" customWidth="1"/>
    <col min="42" max="42" width="9.44140625" bestFit="1" customWidth="1"/>
    <col min="43" max="43" width="7.88671875" bestFit="1" customWidth="1"/>
  </cols>
  <sheetData>
    <row r="2" spans="1:40" x14ac:dyDescent="0.2">
      <c r="A2" t="s">
        <v>49</v>
      </c>
      <c r="E2" s="4"/>
      <c r="AC2" s="305" t="s">
        <v>47</v>
      </c>
      <c r="AD2" s="305"/>
      <c r="AE2" s="305"/>
      <c r="AF2" s="305"/>
      <c r="AG2" s="305"/>
      <c r="AH2" s="305"/>
      <c r="AI2" s="305"/>
      <c r="AJ2" s="305"/>
      <c r="AK2" s="305"/>
      <c r="AL2" s="305"/>
      <c r="AN2" t="s">
        <v>48</v>
      </c>
    </row>
    <row r="3" spans="1:40" x14ac:dyDescent="0.2">
      <c r="E3" s="4"/>
      <c r="AC3" s="305" t="s">
        <v>47</v>
      </c>
      <c r="AD3" s="305"/>
      <c r="AE3" s="305"/>
      <c r="AF3" s="305"/>
      <c r="AG3" s="305"/>
      <c r="AH3" s="305"/>
      <c r="AI3" s="305"/>
      <c r="AJ3" s="305"/>
      <c r="AK3" s="305"/>
      <c r="AL3" s="305"/>
      <c r="AN3" t="s">
        <v>48</v>
      </c>
    </row>
    <row r="4" spans="1:40" x14ac:dyDescent="0.2">
      <c r="AC4" s="12">
        <v>0</v>
      </c>
      <c r="AD4" s="12">
        <v>651000</v>
      </c>
      <c r="AE4" s="12">
        <v>1900000</v>
      </c>
      <c r="AF4" s="12">
        <v>1904000</v>
      </c>
      <c r="AG4" s="12">
        <v>1908000</v>
      </c>
      <c r="AH4" s="12">
        <v>1912000</v>
      </c>
      <c r="AI4" s="12">
        <v>1916000</v>
      </c>
      <c r="AJ4" s="12">
        <v>3600000</v>
      </c>
      <c r="AK4" s="12">
        <v>6600000</v>
      </c>
      <c r="AL4" s="12">
        <v>8500000</v>
      </c>
    </row>
    <row r="5" spans="1:40" x14ac:dyDescent="0.2">
      <c r="A5" s="1"/>
      <c r="B5" s="305" t="s">
        <v>31</v>
      </c>
      <c r="C5" s="305"/>
      <c r="D5" s="305"/>
      <c r="E5" s="305" t="s">
        <v>33</v>
      </c>
      <c r="F5" s="305"/>
      <c r="G5" s="305"/>
      <c r="H5" s="305" t="s">
        <v>34</v>
      </c>
      <c r="I5" s="305"/>
      <c r="J5" s="312" t="s">
        <v>35</v>
      </c>
      <c r="K5" s="313"/>
      <c r="L5" s="314"/>
      <c r="M5" s="312" t="s">
        <v>36</v>
      </c>
      <c r="N5" s="313"/>
      <c r="O5" s="314"/>
      <c r="P5" s="312" t="s">
        <v>37</v>
      </c>
      <c r="Q5" s="313"/>
      <c r="R5" s="314"/>
      <c r="S5" s="312" t="s">
        <v>38</v>
      </c>
      <c r="T5" s="313"/>
      <c r="U5" s="314"/>
      <c r="V5" s="312" t="s">
        <v>39</v>
      </c>
      <c r="W5" s="313"/>
      <c r="X5" s="314"/>
      <c r="Y5" s="312" t="s">
        <v>40</v>
      </c>
      <c r="Z5" s="313"/>
      <c r="AA5" s="314"/>
      <c r="AC5" s="12">
        <v>650999</v>
      </c>
      <c r="AD5" s="12">
        <v>1899999</v>
      </c>
      <c r="AE5" s="12">
        <v>1903999</v>
      </c>
      <c r="AF5" s="12">
        <v>1907999</v>
      </c>
      <c r="AG5" s="12">
        <v>1911999</v>
      </c>
      <c r="AH5" s="12">
        <v>1915999</v>
      </c>
      <c r="AI5" s="12">
        <v>3599999</v>
      </c>
      <c r="AJ5" s="12">
        <v>6599999</v>
      </c>
      <c r="AK5" s="12">
        <v>8499999</v>
      </c>
      <c r="AL5" s="2"/>
    </row>
    <row r="6" spans="1:40" x14ac:dyDescent="0.2">
      <c r="A6" s="1" t="s">
        <v>41</v>
      </c>
      <c r="B6" s="305" t="str">
        <f>IF(税額計算表!B21="","",税額計算表!B21)</f>
        <v/>
      </c>
      <c r="C6" s="305"/>
      <c r="D6" s="305"/>
      <c r="E6" s="306" t="str">
        <f>IF(税額計算表!G21="","",税額計算表!G21)</f>
        <v/>
      </c>
      <c r="F6" s="306"/>
      <c r="G6" s="306"/>
      <c r="H6" s="307" t="str">
        <f t="shared" ref="H6:H11" si="0">IF(E6="","",YEAR(試算基準日)-YEAR(E6))</f>
        <v/>
      </c>
      <c r="I6" s="307"/>
      <c r="J6" s="301">
        <f>IF(税額計算表!L21="",0,税額計算表!L21)</f>
        <v>0</v>
      </c>
      <c r="K6" s="301"/>
      <c r="L6" s="301"/>
      <c r="M6" s="302">
        <f t="shared" ref="M6:M11" si="1">IF(J6="",0,SUM(AC6:AL6))</f>
        <v>0</v>
      </c>
      <c r="N6" s="303"/>
      <c r="O6" s="304"/>
      <c r="P6" s="301"/>
      <c r="Q6" s="301"/>
      <c r="R6" s="301"/>
      <c r="S6" s="302">
        <f>IF(税額計算表!U21="",0,税額計算表!U21)</f>
        <v>0</v>
      </c>
      <c r="T6" s="303"/>
      <c r="U6" s="304"/>
      <c r="V6" s="301"/>
      <c r="W6" s="301"/>
      <c r="X6" s="301"/>
      <c r="Y6" s="308"/>
      <c r="Z6" s="309"/>
      <c r="AA6" s="310"/>
      <c r="AC6" s="12">
        <f t="shared" ref="AC6:AC11" si="2">IF($J6="","",IF(AND($J6&gt;=AC$4,$J6&lt;=AC$5),0,0))</f>
        <v>0</v>
      </c>
      <c r="AD6" s="12">
        <f t="shared" ref="AD6:AD11" si="3">IF($J6="","",IF(AND($J6&gt;=AD$4,$J6&lt;=AD$5),$J6-650000,0))</f>
        <v>0</v>
      </c>
      <c r="AE6" s="12">
        <f t="shared" ref="AE6:AE11" si="4">IF($J6="","",IF(AND($J6&gt;=AE$4,$J6&lt;=AE$5),1250000,0))</f>
        <v>0</v>
      </c>
      <c r="AF6" s="12">
        <f t="shared" ref="AF6:AF11" si="5">IF($J6="","",IF(AND($J6&gt;=AF$4,$J6&lt;=AF$5),1252800,0))</f>
        <v>0</v>
      </c>
      <c r="AG6" s="12">
        <f t="shared" ref="AG6:AG11" si="6">IF($J6="","",IF(AND($J6&gt;=AG$4,$J6&lt;=AG$5),1255600,0))</f>
        <v>0</v>
      </c>
      <c r="AH6" s="12">
        <f t="shared" ref="AH6:AH11" si="7">IF($J6="","",IF(AND($J6&gt;=AH$4,$J6&lt;=AH$5),1258400,0))</f>
        <v>0</v>
      </c>
      <c r="AI6" s="12">
        <f t="shared" ref="AI6:AI11" si="8">IF($J6="","",IF(AND($J6&gt;=AI$4,$J6&lt;=AI$5),ROUNDDOWN($J6/4000,0)*4000*0.7-80000,0))</f>
        <v>0</v>
      </c>
      <c r="AJ6" s="12">
        <f t="shared" ref="AJ6:AJ11" si="9">IF($J6="","",IF(AND($J6&gt;=AJ$4,$J6&lt;=AJ$5),ROUNDDOWN($J6/4000,0)*4000*0.8-440000,0))</f>
        <v>0</v>
      </c>
      <c r="AK6" s="12">
        <f t="shared" ref="AK6:AK11" si="10">IF($J6="","",IF(AND($J6&gt;=AK$4,$J6&lt;=AK$5),$J6*0.9-1100000,0))</f>
        <v>0</v>
      </c>
      <c r="AL6" s="12">
        <f t="shared" ref="AL6:AL11" si="11">IF($J6="","",IF($J6&gt;=AL$4,$J6-1950000,0))</f>
        <v>0</v>
      </c>
      <c r="AN6">
        <f>IF(OR(M6=0,S6=0),0,MIN(M6,100000)+MIN(S6,100000)-100000)</f>
        <v>0</v>
      </c>
    </row>
    <row r="7" spans="1:40" x14ac:dyDescent="0.2">
      <c r="A7" s="1" t="s">
        <v>42</v>
      </c>
      <c r="B7" s="305" t="str">
        <f>IF(税額計算表!B22="","",税額計算表!B22)</f>
        <v/>
      </c>
      <c r="C7" s="305"/>
      <c r="D7" s="305"/>
      <c r="E7" s="306" t="str">
        <f>IF(税額計算表!G22="","",税額計算表!G22)</f>
        <v/>
      </c>
      <c r="F7" s="306"/>
      <c r="G7" s="306"/>
      <c r="H7" s="307" t="str">
        <f t="shared" si="0"/>
        <v/>
      </c>
      <c r="I7" s="307"/>
      <c r="J7" s="301">
        <f>IF(税額計算表!L22="",0,税額計算表!L22)</f>
        <v>0</v>
      </c>
      <c r="K7" s="301"/>
      <c r="L7" s="301"/>
      <c r="M7" s="302">
        <f t="shared" si="1"/>
        <v>0</v>
      </c>
      <c r="N7" s="303"/>
      <c r="O7" s="304"/>
      <c r="P7" s="301"/>
      <c r="Q7" s="301"/>
      <c r="R7" s="301"/>
      <c r="S7" s="302">
        <f>IF(税額計算表!U22="",0,税額計算表!U22)</f>
        <v>0</v>
      </c>
      <c r="T7" s="303"/>
      <c r="U7" s="304"/>
      <c r="V7" s="301"/>
      <c r="W7" s="301"/>
      <c r="X7" s="301"/>
      <c r="Y7" s="308"/>
      <c r="Z7" s="309"/>
      <c r="AA7" s="310"/>
      <c r="AC7" s="12">
        <f t="shared" si="2"/>
        <v>0</v>
      </c>
      <c r="AD7" s="12">
        <f t="shared" si="3"/>
        <v>0</v>
      </c>
      <c r="AE7" s="12">
        <f t="shared" si="4"/>
        <v>0</v>
      </c>
      <c r="AF7" s="12">
        <f t="shared" si="5"/>
        <v>0</v>
      </c>
      <c r="AG7" s="12">
        <f t="shared" si="6"/>
        <v>0</v>
      </c>
      <c r="AH7" s="12">
        <f t="shared" si="7"/>
        <v>0</v>
      </c>
      <c r="AI7" s="12">
        <f t="shared" si="8"/>
        <v>0</v>
      </c>
      <c r="AJ7" s="12">
        <f t="shared" si="9"/>
        <v>0</v>
      </c>
      <c r="AK7" s="12">
        <f t="shared" si="10"/>
        <v>0</v>
      </c>
      <c r="AL7" s="12">
        <f t="shared" si="11"/>
        <v>0</v>
      </c>
      <c r="AN7" s="13">
        <f t="shared" ref="AN7:AN12" si="12">IF(OR(M7=0,S7=0),0,MIN(M7,100000)+MIN(S7,100000)-100000)</f>
        <v>0</v>
      </c>
    </row>
    <row r="8" spans="1:40" x14ac:dyDescent="0.2">
      <c r="A8" s="1" t="s">
        <v>43</v>
      </c>
      <c r="B8" s="305" t="str">
        <f>IF(税額計算表!B23="","",税額計算表!B23)</f>
        <v/>
      </c>
      <c r="C8" s="305"/>
      <c r="D8" s="305"/>
      <c r="E8" s="306" t="str">
        <f>IF(税額計算表!G23="","",税額計算表!G23)</f>
        <v/>
      </c>
      <c r="F8" s="306"/>
      <c r="G8" s="306"/>
      <c r="H8" s="307" t="str">
        <f t="shared" si="0"/>
        <v/>
      </c>
      <c r="I8" s="307"/>
      <c r="J8" s="301">
        <f>IF(税額計算表!L23="",0,税額計算表!L23)</f>
        <v>0</v>
      </c>
      <c r="K8" s="301"/>
      <c r="L8" s="301"/>
      <c r="M8" s="302">
        <f t="shared" si="1"/>
        <v>0</v>
      </c>
      <c r="N8" s="303"/>
      <c r="O8" s="304"/>
      <c r="P8" s="301"/>
      <c r="Q8" s="301"/>
      <c r="R8" s="301"/>
      <c r="S8" s="302">
        <f>IF(税額計算表!U23="",0,税額計算表!U23)</f>
        <v>0</v>
      </c>
      <c r="T8" s="303"/>
      <c r="U8" s="304"/>
      <c r="V8" s="301"/>
      <c r="W8" s="301"/>
      <c r="X8" s="301"/>
      <c r="Y8" s="308"/>
      <c r="Z8" s="309"/>
      <c r="AA8" s="310"/>
      <c r="AC8" s="12">
        <f t="shared" si="2"/>
        <v>0</v>
      </c>
      <c r="AD8" s="12">
        <f t="shared" si="3"/>
        <v>0</v>
      </c>
      <c r="AE8" s="12">
        <f t="shared" si="4"/>
        <v>0</v>
      </c>
      <c r="AF8" s="12">
        <f t="shared" si="5"/>
        <v>0</v>
      </c>
      <c r="AG8" s="12">
        <f t="shared" si="6"/>
        <v>0</v>
      </c>
      <c r="AH8" s="12">
        <f t="shared" si="7"/>
        <v>0</v>
      </c>
      <c r="AI8" s="12">
        <f t="shared" si="8"/>
        <v>0</v>
      </c>
      <c r="AJ8" s="12">
        <f t="shared" si="9"/>
        <v>0</v>
      </c>
      <c r="AK8" s="12">
        <f t="shared" si="10"/>
        <v>0</v>
      </c>
      <c r="AL8" s="12">
        <f t="shared" si="11"/>
        <v>0</v>
      </c>
      <c r="AN8" s="13">
        <f>IF(OR(M8=0,S8=0),0,MIN(M8,100000)+MIN(S8,100000)-100000)</f>
        <v>0</v>
      </c>
    </row>
    <row r="9" spans="1:40" x14ac:dyDescent="0.2">
      <c r="A9" s="1" t="s">
        <v>44</v>
      </c>
      <c r="B9" s="305" t="str">
        <f>IF(税額計算表!B24="","",税額計算表!B24)</f>
        <v/>
      </c>
      <c r="C9" s="305"/>
      <c r="D9" s="305"/>
      <c r="E9" s="306" t="str">
        <f>IF(税額計算表!G24="","",税額計算表!G24)</f>
        <v/>
      </c>
      <c r="F9" s="306"/>
      <c r="G9" s="306"/>
      <c r="H9" s="307" t="str">
        <f t="shared" si="0"/>
        <v/>
      </c>
      <c r="I9" s="307"/>
      <c r="J9" s="301">
        <f>IF(税額計算表!L24="",0,税額計算表!L24)</f>
        <v>0</v>
      </c>
      <c r="K9" s="301"/>
      <c r="L9" s="301"/>
      <c r="M9" s="302">
        <f t="shared" si="1"/>
        <v>0</v>
      </c>
      <c r="N9" s="303"/>
      <c r="O9" s="304"/>
      <c r="P9" s="301"/>
      <c r="Q9" s="301"/>
      <c r="R9" s="301"/>
      <c r="S9" s="302">
        <f>IF(税額計算表!U24="",0,税額計算表!U24)</f>
        <v>0</v>
      </c>
      <c r="T9" s="303"/>
      <c r="U9" s="304"/>
      <c r="V9" s="301"/>
      <c r="W9" s="301"/>
      <c r="X9" s="301"/>
      <c r="Y9" s="308"/>
      <c r="Z9" s="309"/>
      <c r="AA9" s="310"/>
      <c r="AC9" s="12">
        <f t="shared" si="2"/>
        <v>0</v>
      </c>
      <c r="AD9" s="12">
        <f t="shared" si="3"/>
        <v>0</v>
      </c>
      <c r="AE9" s="12">
        <f t="shared" si="4"/>
        <v>0</v>
      </c>
      <c r="AF9" s="12">
        <f t="shared" si="5"/>
        <v>0</v>
      </c>
      <c r="AG9" s="12">
        <f t="shared" si="6"/>
        <v>0</v>
      </c>
      <c r="AH9" s="12">
        <f t="shared" si="7"/>
        <v>0</v>
      </c>
      <c r="AI9" s="12">
        <f t="shared" si="8"/>
        <v>0</v>
      </c>
      <c r="AJ9" s="12">
        <f t="shared" si="9"/>
        <v>0</v>
      </c>
      <c r="AK9" s="12">
        <f t="shared" si="10"/>
        <v>0</v>
      </c>
      <c r="AL9" s="12">
        <f t="shared" si="11"/>
        <v>0</v>
      </c>
      <c r="AN9" s="13">
        <f t="shared" si="12"/>
        <v>0</v>
      </c>
    </row>
    <row r="10" spans="1:40" x14ac:dyDescent="0.2">
      <c r="A10" s="1" t="s">
        <v>45</v>
      </c>
      <c r="B10" s="305" t="str">
        <f>IF(税額計算表!B25="","",税額計算表!B25)</f>
        <v/>
      </c>
      <c r="C10" s="305"/>
      <c r="D10" s="305"/>
      <c r="E10" s="306" t="str">
        <f>IF(税額計算表!G25="","",税額計算表!G25)</f>
        <v/>
      </c>
      <c r="F10" s="306"/>
      <c r="G10" s="306"/>
      <c r="H10" s="307" t="str">
        <f t="shared" si="0"/>
        <v/>
      </c>
      <c r="I10" s="307"/>
      <c r="J10" s="301">
        <f>IF(税額計算表!L25="",0,税額計算表!L25)</f>
        <v>0</v>
      </c>
      <c r="K10" s="301"/>
      <c r="L10" s="301"/>
      <c r="M10" s="302">
        <f t="shared" si="1"/>
        <v>0</v>
      </c>
      <c r="N10" s="303"/>
      <c r="O10" s="304"/>
      <c r="P10" s="301"/>
      <c r="Q10" s="301"/>
      <c r="R10" s="301"/>
      <c r="S10" s="302">
        <f>IF(税額計算表!U25="",0,税額計算表!U25)</f>
        <v>0</v>
      </c>
      <c r="T10" s="303"/>
      <c r="U10" s="304"/>
      <c r="V10" s="301"/>
      <c r="W10" s="301"/>
      <c r="X10" s="301"/>
      <c r="Y10" s="308"/>
      <c r="Z10" s="309"/>
      <c r="AA10" s="310"/>
      <c r="AC10" s="12">
        <f t="shared" si="2"/>
        <v>0</v>
      </c>
      <c r="AD10" s="12">
        <f t="shared" si="3"/>
        <v>0</v>
      </c>
      <c r="AE10" s="12">
        <f t="shared" si="4"/>
        <v>0</v>
      </c>
      <c r="AF10" s="12">
        <f t="shared" si="5"/>
        <v>0</v>
      </c>
      <c r="AG10" s="12">
        <f t="shared" si="6"/>
        <v>0</v>
      </c>
      <c r="AH10" s="12">
        <f t="shared" si="7"/>
        <v>0</v>
      </c>
      <c r="AI10" s="12">
        <f t="shared" si="8"/>
        <v>0</v>
      </c>
      <c r="AJ10" s="12">
        <f t="shared" si="9"/>
        <v>0</v>
      </c>
      <c r="AK10" s="12">
        <f t="shared" si="10"/>
        <v>0</v>
      </c>
      <c r="AL10" s="12">
        <f t="shared" si="11"/>
        <v>0</v>
      </c>
      <c r="AN10" s="13">
        <f t="shared" si="12"/>
        <v>0</v>
      </c>
    </row>
    <row r="11" spans="1:40" x14ac:dyDescent="0.2">
      <c r="A11" s="1" t="s">
        <v>46</v>
      </c>
      <c r="B11" s="305" t="str">
        <f>IF(税額計算表!B26="","",税額計算表!B26)</f>
        <v/>
      </c>
      <c r="C11" s="305"/>
      <c r="D11" s="305"/>
      <c r="E11" s="306" t="str">
        <f>IF(税額計算表!G26="","",税額計算表!G26)</f>
        <v/>
      </c>
      <c r="F11" s="306"/>
      <c r="G11" s="306"/>
      <c r="H11" s="307" t="str">
        <f t="shared" si="0"/>
        <v/>
      </c>
      <c r="I11" s="307"/>
      <c r="J11" s="301">
        <f>IF(税額計算表!L26="",0,税額計算表!L26)</f>
        <v>0</v>
      </c>
      <c r="K11" s="301"/>
      <c r="L11" s="301"/>
      <c r="M11" s="302">
        <f t="shared" si="1"/>
        <v>0</v>
      </c>
      <c r="N11" s="303"/>
      <c r="O11" s="304"/>
      <c r="P11" s="301"/>
      <c r="Q11" s="301"/>
      <c r="R11" s="301"/>
      <c r="S11" s="302">
        <f>IF(税額計算表!U26="",0,税額計算表!U26)</f>
        <v>0</v>
      </c>
      <c r="T11" s="303"/>
      <c r="U11" s="304"/>
      <c r="V11" s="301"/>
      <c r="W11" s="301"/>
      <c r="X11" s="301"/>
      <c r="Y11" s="308"/>
      <c r="Z11" s="309"/>
      <c r="AA11" s="310"/>
      <c r="AC11" s="12">
        <f t="shared" si="2"/>
        <v>0</v>
      </c>
      <c r="AD11" s="12">
        <f t="shared" si="3"/>
        <v>0</v>
      </c>
      <c r="AE11" s="12">
        <f t="shared" si="4"/>
        <v>0</v>
      </c>
      <c r="AF11" s="12">
        <f t="shared" si="5"/>
        <v>0</v>
      </c>
      <c r="AG11" s="12">
        <f t="shared" si="6"/>
        <v>0</v>
      </c>
      <c r="AH11" s="12">
        <f t="shared" si="7"/>
        <v>0</v>
      </c>
      <c r="AI11" s="12">
        <f t="shared" si="8"/>
        <v>0</v>
      </c>
      <c r="AJ11" s="12">
        <f t="shared" si="9"/>
        <v>0</v>
      </c>
      <c r="AK11" s="12">
        <f t="shared" si="10"/>
        <v>0</v>
      </c>
      <c r="AL11" s="12">
        <f t="shared" si="11"/>
        <v>0</v>
      </c>
      <c r="AN11" s="13">
        <f t="shared" si="12"/>
        <v>0</v>
      </c>
    </row>
    <row r="12" spans="1:40" x14ac:dyDescent="0.2">
      <c r="A12" s="14"/>
      <c r="J12" s="311"/>
      <c r="K12" s="311"/>
      <c r="L12" s="311"/>
      <c r="M12" s="15"/>
      <c r="N12" s="15"/>
      <c r="O12" s="15"/>
      <c r="P12" s="15"/>
      <c r="Q12" s="15"/>
      <c r="R12" s="15"/>
      <c r="S12" s="15"/>
      <c r="T12" s="15"/>
      <c r="U12" s="15"/>
      <c r="V12" s="15"/>
      <c r="W12" s="15"/>
      <c r="X12" s="15"/>
      <c r="Y12" s="15"/>
      <c r="Z12" s="15"/>
      <c r="AA12" s="15"/>
      <c r="AC12" s="2"/>
      <c r="AD12" s="2"/>
      <c r="AE12" s="2"/>
      <c r="AF12" s="2"/>
      <c r="AG12" s="2"/>
      <c r="AH12" s="2"/>
      <c r="AI12" s="2"/>
      <c r="AJ12" s="2"/>
      <c r="AK12" s="2"/>
      <c r="AL12" s="2"/>
      <c r="AN12" s="13">
        <f t="shared" si="12"/>
        <v>0</v>
      </c>
    </row>
  </sheetData>
  <mergeCells count="66">
    <mergeCell ref="AC2:AL2"/>
    <mergeCell ref="M6:O6"/>
    <mergeCell ref="P6:R6"/>
    <mergeCell ref="B5:D5"/>
    <mergeCell ref="E5:G5"/>
    <mergeCell ref="H5:I5"/>
    <mergeCell ref="J5:L5"/>
    <mergeCell ref="M5:O5"/>
    <mergeCell ref="E6:G6"/>
    <mergeCell ref="H6:I6"/>
    <mergeCell ref="J6:L6"/>
    <mergeCell ref="B6:D6"/>
    <mergeCell ref="S6:U6"/>
    <mergeCell ref="J12:L12"/>
    <mergeCell ref="AC3:AL3"/>
    <mergeCell ref="P5:R5"/>
    <mergeCell ref="S5:U5"/>
    <mergeCell ref="V6:X6"/>
    <mergeCell ref="Y6:AA6"/>
    <mergeCell ref="P7:R7"/>
    <mergeCell ref="V5:X5"/>
    <mergeCell ref="Y5:AA5"/>
    <mergeCell ref="Y7:AA7"/>
    <mergeCell ref="P11:R11"/>
    <mergeCell ref="P8:R8"/>
    <mergeCell ref="S8:U8"/>
    <mergeCell ref="V11:X11"/>
    <mergeCell ref="Y11:AA11"/>
    <mergeCell ref="S11:U11"/>
    <mergeCell ref="H8:I8"/>
    <mergeCell ref="J8:L8"/>
    <mergeCell ref="M8:O8"/>
    <mergeCell ref="B7:D7"/>
    <mergeCell ref="E7:G7"/>
    <mergeCell ref="H7:I7"/>
    <mergeCell ref="J7:L7"/>
    <mergeCell ref="M7:O7"/>
    <mergeCell ref="Y9:AA9"/>
    <mergeCell ref="S10:U10"/>
    <mergeCell ref="V10:X10"/>
    <mergeCell ref="Y10:AA10"/>
    <mergeCell ref="V8:X8"/>
    <mergeCell ref="Y8:AA8"/>
    <mergeCell ref="S9:U9"/>
    <mergeCell ref="V9:X9"/>
    <mergeCell ref="B11:D11"/>
    <mergeCell ref="E11:G11"/>
    <mergeCell ref="H11:I11"/>
    <mergeCell ref="J11:L11"/>
    <mergeCell ref="M11:O11"/>
    <mergeCell ref="V7:X7"/>
    <mergeCell ref="M10:O10"/>
    <mergeCell ref="P10:R10"/>
    <mergeCell ref="S7:U7"/>
    <mergeCell ref="B10:D10"/>
    <mergeCell ref="E10:G10"/>
    <mergeCell ref="B9:D9"/>
    <mergeCell ref="E9:G9"/>
    <mergeCell ref="H9:I9"/>
    <mergeCell ref="J9:L9"/>
    <mergeCell ref="M9:O9"/>
    <mergeCell ref="P9:R9"/>
    <mergeCell ref="B8:D8"/>
    <mergeCell ref="H10:I10"/>
    <mergeCell ref="J10:L10"/>
    <mergeCell ref="E8:G8"/>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R11"/>
  <sheetViews>
    <sheetView workbookViewId="0">
      <selection activeCell="O23" sqref="O23:Q23"/>
    </sheetView>
  </sheetViews>
  <sheetFormatPr defaultRowHeight="13.2" x14ac:dyDescent="0.2"/>
  <cols>
    <col min="34" max="35" width="10.21875" bestFit="1" customWidth="1"/>
    <col min="41" max="42" width="10.21875" bestFit="1" customWidth="1"/>
    <col min="55" max="56" width="10.21875" bestFit="1" customWidth="1"/>
    <col min="62" max="63" width="10.21875" bestFit="1" customWidth="1"/>
    <col min="69" max="70" width="10.21875" bestFit="1" customWidth="1"/>
  </cols>
  <sheetData>
    <row r="1" spans="1:70" x14ac:dyDescent="0.2">
      <c r="B1" t="s">
        <v>50</v>
      </c>
      <c r="AE1" s="16">
        <v>1</v>
      </c>
      <c r="AF1" s="16">
        <v>0.75</v>
      </c>
      <c r="AG1" s="16">
        <v>0.85</v>
      </c>
      <c r="AH1" s="16">
        <v>0.95</v>
      </c>
      <c r="AI1" s="16">
        <v>1</v>
      </c>
      <c r="AL1" s="16">
        <v>1</v>
      </c>
      <c r="AM1" s="16">
        <v>0.75</v>
      </c>
      <c r="AN1" s="16">
        <v>0.85</v>
      </c>
      <c r="AO1" s="16">
        <v>0.95</v>
      </c>
      <c r="AP1" s="16">
        <v>1</v>
      </c>
      <c r="AS1" s="16">
        <v>1</v>
      </c>
      <c r="AT1" s="16">
        <v>0.75</v>
      </c>
      <c r="AU1" s="16">
        <v>0.85</v>
      </c>
      <c r="AV1" s="16">
        <v>0.95</v>
      </c>
      <c r="AW1" s="16">
        <v>1</v>
      </c>
      <c r="AZ1" s="16">
        <v>1</v>
      </c>
      <c r="BA1" s="16">
        <v>0.75</v>
      </c>
      <c r="BB1" s="16">
        <v>0.85</v>
      </c>
      <c r="BC1" s="16">
        <v>0.95</v>
      </c>
      <c r="BD1" s="16">
        <v>1</v>
      </c>
      <c r="BG1" s="16">
        <v>1</v>
      </c>
      <c r="BH1" s="16">
        <v>0.75</v>
      </c>
      <c r="BI1" s="16">
        <v>0.85</v>
      </c>
      <c r="BJ1" s="16">
        <v>0.95</v>
      </c>
      <c r="BK1" s="16">
        <v>1</v>
      </c>
      <c r="BL1" s="2"/>
      <c r="BM1" s="2"/>
      <c r="BN1" s="17">
        <v>1</v>
      </c>
      <c r="BO1" s="17">
        <v>0.75</v>
      </c>
      <c r="BP1" s="17">
        <v>0.85</v>
      </c>
      <c r="BQ1" s="17">
        <v>0.95</v>
      </c>
      <c r="BR1" s="17">
        <v>1</v>
      </c>
    </row>
    <row r="2" spans="1:70" x14ac:dyDescent="0.2">
      <c r="B2" t="s">
        <v>51</v>
      </c>
      <c r="AE2" s="13">
        <v>600000</v>
      </c>
      <c r="AF2" s="13">
        <v>275000</v>
      </c>
      <c r="AG2" s="13">
        <v>685000</v>
      </c>
      <c r="AH2" s="13">
        <v>1455000</v>
      </c>
      <c r="AI2" s="13">
        <v>1955000</v>
      </c>
      <c r="AL2" s="13">
        <v>1100000</v>
      </c>
      <c r="AM2" s="13">
        <v>275000</v>
      </c>
      <c r="AN2" s="13">
        <v>685000</v>
      </c>
      <c r="AO2" s="13">
        <v>1455000</v>
      </c>
      <c r="AP2" s="13">
        <v>1955000</v>
      </c>
      <c r="AS2" s="13">
        <v>500000</v>
      </c>
      <c r="AT2" s="13">
        <v>175000</v>
      </c>
      <c r="AU2" s="13">
        <v>585000</v>
      </c>
      <c r="AV2" s="13">
        <v>1355000</v>
      </c>
      <c r="AW2" s="13">
        <v>1855000</v>
      </c>
      <c r="AZ2" s="13">
        <v>1000000</v>
      </c>
      <c r="BA2" s="13">
        <v>175000</v>
      </c>
      <c r="BB2" s="13">
        <v>585000</v>
      </c>
      <c r="BC2" s="13">
        <v>1355000</v>
      </c>
      <c r="BD2" s="13">
        <v>1855000</v>
      </c>
      <c r="BG2" s="13">
        <v>400000</v>
      </c>
      <c r="BH2" s="13">
        <v>75000</v>
      </c>
      <c r="BI2" s="13">
        <v>485000</v>
      </c>
      <c r="BJ2" s="13">
        <v>1255000</v>
      </c>
      <c r="BK2" s="13">
        <v>1755000</v>
      </c>
      <c r="BL2" s="2"/>
      <c r="BM2" s="2"/>
      <c r="BN2" s="12">
        <v>900000</v>
      </c>
      <c r="BO2" s="12">
        <v>75000</v>
      </c>
      <c r="BP2" s="12">
        <v>485000</v>
      </c>
      <c r="BQ2" s="12">
        <v>1255000</v>
      </c>
      <c r="BR2" s="12">
        <v>1755000</v>
      </c>
    </row>
    <row r="3" spans="1:70" x14ac:dyDescent="0.2">
      <c r="E3" s="4"/>
      <c r="AC3" s="315" t="s">
        <v>52</v>
      </c>
      <c r="AD3" s="315"/>
      <c r="AE3" s="315"/>
      <c r="AF3" s="315"/>
      <c r="AG3" s="315"/>
      <c r="AH3" s="18">
        <v>10000000</v>
      </c>
      <c r="AI3" t="s">
        <v>53</v>
      </c>
      <c r="AJ3" s="315" t="s">
        <v>52</v>
      </c>
      <c r="AK3" s="315"/>
      <c r="AL3" s="315"/>
      <c r="AM3" s="315"/>
      <c r="AN3" s="315"/>
      <c r="AO3" s="18">
        <v>10000000</v>
      </c>
      <c r="AP3" t="s">
        <v>53</v>
      </c>
      <c r="AQ3" s="318" t="str">
        <f>"公的年金等にかかる雑所得以外の所得に係る合計所得金額が"&amp;TEXT(AH3,"#,##0")&amp;"円以上"</f>
        <v>公的年金等にかかる雑所得以外の所得に係る合計所得金額が10,000,000円以上</v>
      </c>
      <c r="AR3" s="318"/>
      <c r="AS3" s="318"/>
      <c r="AT3" s="318"/>
      <c r="AU3" s="318"/>
      <c r="AV3" s="18">
        <v>20000000</v>
      </c>
      <c r="AW3" t="s">
        <v>53</v>
      </c>
      <c r="AX3" s="318" t="str">
        <f>"公的年金等にかかる雑所得以外の所得に係る合計所得金額が"&amp;TEXT(AO3,"#,##0")&amp;"円以上"</f>
        <v>公的年金等にかかる雑所得以外の所得に係る合計所得金額が10,000,000円以上</v>
      </c>
      <c r="AY3" s="318"/>
      <c r="AZ3" s="318"/>
      <c r="BA3" s="318"/>
      <c r="BB3" s="318"/>
      <c r="BC3" s="18">
        <v>20000000</v>
      </c>
      <c r="BD3" t="s">
        <v>53</v>
      </c>
      <c r="BE3" s="315" t="s">
        <v>54</v>
      </c>
      <c r="BF3" s="315"/>
      <c r="BG3" s="315"/>
      <c r="BH3" s="315"/>
      <c r="BI3" s="315"/>
      <c r="BJ3" s="18">
        <v>20000000</v>
      </c>
      <c r="BK3" t="s">
        <v>55</v>
      </c>
      <c r="BL3" s="316" t="s">
        <v>54</v>
      </c>
      <c r="BM3" s="317"/>
      <c r="BN3" s="317"/>
      <c r="BO3" s="317"/>
      <c r="BP3" s="317"/>
      <c r="BQ3" s="19">
        <v>20000000</v>
      </c>
      <c r="BR3" s="3" t="s">
        <v>55</v>
      </c>
    </row>
    <row r="4" spans="1:70" x14ac:dyDescent="0.2">
      <c r="AC4" s="20">
        <v>64</v>
      </c>
      <c r="AD4" s="12">
        <v>0</v>
      </c>
      <c r="AE4" s="12">
        <f>AD5+1</f>
        <v>600001</v>
      </c>
      <c r="AF4" s="12">
        <f>AE5+1</f>
        <v>1300000</v>
      </c>
      <c r="AG4" s="12">
        <f>AF5+1</f>
        <v>4100000</v>
      </c>
      <c r="AH4" s="12">
        <f>AG5+1</f>
        <v>7700000</v>
      </c>
      <c r="AI4" s="12">
        <f>AH5+1</f>
        <v>10000000</v>
      </c>
      <c r="AJ4" s="21">
        <v>65</v>
      </c>
      <c r="AK4" s="12">
        <v>0</v>
      </c>
      <c r="AL4" s="12">
        <f>AK5+1</f>
        <v>1100001</v>
      </c>
      <c r="AM4" s="12">
        <f>AL5+1</f>
        <v>3300000</v>
      </c>
      <c r="AN4" s="12">
        <f>AM5+1</f>
        <v>4100000</v>
      </c>
      <c r="AO4" s="12">
        <f>AN5+1</f>
        <v>7700000</v>
      </c>
      <c r="AP4" s="12">
        <f>AO5+1</f>
        <v>10000000</v>
      </c>
      <c r="AQ4" s="20">
        <v>64</v>
      </c>
      <c r="AR4" s="12">
        <v>0</v>
      </c>
      <c r="AS4" s="12">
        <f>AR5+1</f>
        <v>600001</v>
      </c>
      <c r="AT4" s="12">
        <f>AS5+1</f>
        <v>1300000</v>
      </c>
      <c r="AU4" s="12">
        <f>AT5+1</f>
        <v>4100000</v>
      </c>
      <c r="AV4" s="12">
        <f>AU5+1</f>
        <v>7700000</v>
      </c>
      <c r="AW4" s="12">
        <f>AV5+1</f>
        <v>10000000</v>
      </c>
      <c r="AX4" s="21">
        <v>65</v>
      </c>
      <c r="AY4" s="12">
        <v>0</v>
      </c>
      <c r="AZ4" s="12">
        <f>AY5+1</f>
        <v>1100001</v>
      </c>
      <c r="BA4" s="12">
        <f>AZ5+1</f>
        <v>3300000</v>
      </c>
      <c r="BB4" s="12">
        <f>BA5+1</f>
        <v>4100000</v>
      </c>
      <c r="BC4" s="12">
        <f>BB5+1</f>
        <v>7700000</v>
      </c>
      <c r="BD4" s="12">
        <f>BC5+1</f>
        <v>10000000</v>
      </c>
      <c r="BE4" s="20">
        <v>64</v>
      </c>
      <c r="BF4" s="12">
        <v>0</v>
      </c>
      <c r="BG4" s="12">
        <f>BF5+1</f>
        <v>600001</v>
      </c>
      <c r="BH4" s="12">
        <f>BG5+1</f>
        <v>1300000</v>
      </c>
      <c r="BI4" s="12">
        <f>BH5+1</f>
        <v>4100000</v>
      </c>
      <c r="BJ4" s="12">
        <f>BI5+1</f>
        <v>7700000</v>
      </c>
      <c r="BK4" s="12">
        <f>BJ5+1</f>
        <v>10000000</v>
      </c>
      <c r="BL4" s="21">
        <v>65</v>
      </c>
      <c r="BM4" s="12">
        <v>0</v>
      </c>
      <c r="BN4" s="12">
        <f>BM5+1</f>
        <v>1100001</v>
      </c>
      <c r="BO4" s="12">
        <f>BN5+1</f>
        <v>3300000</v>
      </c>
      <c r="BP4" s="12">
        <f>BO5+1</f>
        <v>4100000</v>
      </c>
      <c r="BQ4" s="12">
        <f>BP5+1</f>
        <v>7700000</v>
      </c>
      <c r="BR4" s="12">
        <f>BQ5+1</f>
        <v>10000000</v>
      </c>
    </row>
    <row r="5" spans="1:70" x14ac:dyDescent="0.2">
      <c r="A5" s="1"/>
      <c r="B5" s="305" t="s">
        <v>31</v>
      </c>
      <c r="C5" s="305"/>
      <c r="D5" s="305"/>
      <c r="E5" s="305" t="s">
        <v>33</v>
      </c>
      <c r="F5" s="305"/>
      <c r="G5" s="305"/>
      <c r="H5" s="305" t="s">
        <v>34</v>
      </c>
      <c r="I5" s="305"/>
      <c r="J5" s="312" t="s">
        <v>35</v>
      </c>
      <c r="K5" s="313"/>
      <c r="L5" s="314"/>
      <c r="M5" s="312" t="s">
        <v>36</v>
      </c>
      <c r="N5" s="313"/>
      <c r="O5" s="314"/>
      <c r="P5" s="312" t="s">
        <v>37</v>
      </c>
      <c r="Q5" s="313"/>
      <c r="R5" s="314"/>
      <c r="S5" s="312" t="s">
        <v>38</v>
      </c>
      <c r="T5" s="313"/>
      <c r="U5" s="314"/>
      <c r="V5" s="312" t="s">
        <v>39</v>
      </c>
      <c r="W5" s="313"/>
      <c r="X5" s="314"/>
      <c r="Y5" s="312" t="s">
        <v>40</v>
      </c>
      <c r="Z5" s="313"/>
      <c r="AA5" s="314"/>
      <c r="AC5" s="22">
        <f>DATE(YEAR(試算基準日),1,1)</f>
        <v>46023</v>
      </c>
      <c r="AD5" s="12">
        <v>600000</v>
      </c>
      <c r="AE5" s="12">
        <v>1299999</v>
      </c>
      <c r="AF5" s="12">
        <v>4099999</v>
      </c>
      <c r="AG5" s="12">
        <v>7699999</v>
      </c>
      <c r="AH5" s="12">
        <v>9999999</v>
      </c>
      <c r="AI5" s="12"/>
      <c r="AJ5" s="22">
        <f>DATE(YEAR(試算基準日),1,1)</f>
        <v>46023</v>
      </c>
      <c r="AK5" s="12">
        <v>1100000</v>
      </c>
      <c r="AL5" s="12">
        <v>3299999</v>
      </c>
      <c r="AM5" s="12">
        <v>4099999</v>
      </c>
      <c r="AN5" s="12">
        <v>7699999</v>
      </c>
      <c r="AO5" s="12">
        <v>9999999</v>
      </c>
      <c r="AP5" s="12"/>
      <c r="AQ5" s="22">
        <f>DATE(YEAR(試算基準日),1,1)</f>
        <v>46023</v>
      </c>
      <c r="AR5" s="12">
        <v>600000</v>
      </c>
      <c r="AS5" s="12">
        <v>1299999</v>
      </c>
      <c r="AT5" s="12">
        <v>4099999</v>
      </c>
      <c r="AU5" s="12">
        <v>7699999</v>
      </c>
      <c r="AV5" s="12">
        <v>9999999</v>
      </c>
      <c r="AW5" s="12"/>
      <c r="AX5" s="22">
        <f>DATE(YEAR(試算基準日),1,1)</f>
        <v>46023</v>
      </c>
      <c r="AY5" s="12">
        <v>1100000</v>
      </c>
      <c r="AZ5" s="12">
        <v>3299999</v>
      </c>
      <c r="BA5" s="12">
        <v>4099999</v>
      </c>
      <c r="BB5" s="12">
        <v>7699999</v>
      </c>
      <c r="BC5" s="12">
        <v>9999999</v>
      </c>
      <c r="BD5" s="12"/>
      <c r="BE5" s="22">
        <f>DATE(YEAR(試算基準日),1,1)</f>
        <v>46023</v>
      </c>
      <c r="BF5" s="12">
        <v>600000</v>
      </c>
      <c r="BG5" s="12">
        <v>1299999</v>
      </c>
      <c r="BH5" s="12">
        <v>4099999</v>
      </c>
      <c r="BI5" s="12">
        <v>7699999</v>
      </c>
      <c r="BJ5" s="12">
        <v>9999999</v>
      </c>
      <c r="BK5" s="12"/>
      <c r="BL5" s="22">
        <f>DATE(YEAR(試算基準日),1,1)</f>
        <v>46023</v>
      </c>
      <c r="BM5" s="12">
        <v>1100000</v>
      </c>
      <c r="BN5" s="12">
        <v>3299999</v>
      </c>
      <c r="BO5" s="12">
        <v>4099999</v>
      </c>
      <c r="BP5" s="12">
        <v>7699999</v>
      </c>
      <c r="BQ5" s="12">
        <v>9999999</v>
      </c>
      <c r="BR5" s="12"/>
    </row>
    <row r="6" spans="1:70" x14ac:dyDescent="0.2">
      <c r="A6" s="1" t="s">
        <v>41</v>
      </c>
      <c r="B6" s="305" t="str">
        <f>IF(税額計算表!B21="","",税額計算表!B21)</f>
        <v/>
      </c>
      <c r="C6" s="305"/>
      <c r="D6" s="305"/>
      <c r="E6" s="306" t="str">
        <f>IF(税額計算表!G21="","",税額計算表!G21)</f>
        <v/>
      </c>
      <c r="F6" s="306"/>
      <c r="G6" s="306"/>
      <c r="H6" s="307" t="str">
        <f t="shared" ref="H6:H11" si="0">IF(E6="","",YEAR(試算基準日)-YEAR(E6))</f>
        <v/>
      </c>
      <c r="I6" s="307"/>
      <c r="J6" s="301">
        <f>IF(税額計算表!L21="",0,税額計算表!L21)</f>
        <v>0</v>
      </c>
      <c r="K6" s="301"/>
      <c r="L6" s="301"/>
      <c r="M6" s="302">
        <f>給与所得計算用!M6</f>
        <v>0</v>
      </c>
      <c r="N6" s="303"/>
      <c r="O6" s="304"/>
      <c r="P6" s="302" t="str">
        <f>IF(税額計算表!R21="","",税額計算表!R21)</f>
        <v/>
      </c>
      <c r="Q6" s="303"/>
      <c r="R6" s="304"/>
      <c r="S6" s="302" t="str">
        <f t="shared" ref="S6:S11" si="1">IF(P6="","",SUM(AC6:BR6))</f>
        <v/>
      </c>
      <c r="T6" s="303"/>
      <c r="U6" s="304"/>
      <c r="V6" s="301">
        <f>IF(税額計算表!X21="",0,税額計算表!X21)</f>
        <v>0</v>
      </c>
      <c r="W6" s="301"/>
      <c r="X6" s="301"/>
      <c r="Y6" s="308">
        <f>IF(M6="",0,M6)+IF(S6="",0,S6)+IF(V6="",0,V6)</f>
        <v>0</v>
      </c>
      <c r="Z6" s="309"/>
      <c r="AA6" s="310"/>
      <c r="AC6" s="1" t="str">
        <f>IF($P6="","",IF(AND($M6+$V6&lt;=AH$3,DATEDIF($E6,AC$5,"Y")&lt;=AC$4,$P6&gt;0),"○","×"))</f>
        <v/>
      </c>
      <c r="AD6" s="12" t="str">
        <f>IF($P6="","",IF($AC6="×",0,IF(AND($P6&gt;=AD$4,$P6&lt;=AD$5),0,0)))</f>
        <v/>
      </c>
      <c r="AE6" s="12" t="str">
        <f>IF($P6="","",IF($AC6="×",0,IF(AND($P6&gt;=AE$4,$P6&lt;=AE$5),$P6*AE$1-AE$2,0)))</f>
        <v/>
      </c>
      <c r="AF6" s="12" t="str">
        <f>IF($P6="","",IF($AC6="×",0,IF(AND($P6&gt;=AF$4,$P6&lt;=AF$5),$P6*AF$1-AF$2,0)))</f>
        <v/>
      </c>
      <c r="AG6" s="12" t="str">
        <f>IF($P6="","",IF($AC6="×",0,IF(AND($P6&gt;=AG$4,$P6&lt;=AG$5),$P6*AG$1-AG$2,0)))</f>
        <v/>
      </c>
      <c r="AH6" s="12" t="str">
        <f>IF($P6="","",IF($AC6="×",0,IF(AND($P6&gt;=AH$4,$P6&lt;=AH$5),$P6*AH$1-AH$2,0)))</f>
        <v/>
      </c>
      <c r="AI6" s="12" t="str">
        <f t="shared" ref="AI6:AI11" si="2">IF($P6="","",IF($AC6="×",0,IF($P6&gt;=AI$4,$P6*AI$1-AI$2,0)))</f>
        <v/>
      </c>
      <c r="AJ6" s="1" t="str">
        <f t="shared" ref="AJ6:AJ11" si="3">IF($P6="","",IF(AND($M6+$V6&lt;=AO$3,DATEDIF($E6,AJ$5,"Y")&gt;=AJ$4,$P6&gt;0),"○","×"))</f>
        <v/>
      </c>
      <c r="AK6" s="12" t="str">
        <f t="shared" ref="AK6:AK11" si="4">IF($P6="","",IF($AJ6="×",0,IF(AND($P6&gt;=AK$4,$P6&lt;=AK$5),0,0)))</f>
        <v/>
      </c>
      <c r="AL6" s="12" t="str">
        <f>IF($P6="","",IF($AJ6="×",0,IF(AND($P6&gt;=AL$4,$P6&lt;=AL$5),$P6*AL$1-AL$2,0)))</f>
        <v/>
      </c>
      <c r="AM6" s="12" t="str">
        <f>IF($P6="","",IF($AJ6="×",0,IF(AND($P6&gt;=AM$4,$P6&lt;=AM$5),$P6*AM$1-AM$2,0)))</f>
        <v/>
      </c>
      <c r="AN6" s="12" t="str">
        <f>IF($P6="","",IF($AJ6="×",0,IF(AND($P6&gt;=AN$4,$P6&lt;=AN$5),$P6*AN$1-AN$2,0)))</f>
        <v/>
      </c>
      <c r="AO6" s="12" t="str">
        <f>IF($P6="","",IF($AJ6="×",0,IF(AND($P6&gt;=AO$4,$P6&lt;=AO$5),$P6*AO$1-AO$2,0)))</f>
        <v/>
      </c>
      <c r="AP6" s="12" t="str">
        <f t="shared" ref="AP6:AP11" si="5">IF($P6="","",IF($AJ6="×",0,IF($P6&gt;=AP$4,$P6*AP$1-AP$2,0)))</f>
        <v/>
      </c>
      <c r="AQ6" s="1" t="str">
        <f t="shared" ref="AQ6:AQ11" si="6">IF($P6="","",IF(AND($M6+$V6&lt;=AV$3,DATEDIF($E6,AQ$5,"Y")&lt;=AQ$4,$P6&gt;0,$M6+$V6&gt;AH$3),"○","×"))</f>
        <v/>
      </c>
      <c r="AR6" s="12" t="str">
        <f t="shared" ref="AR6:AR11" si="7">IF($P6="","",IF($AQ6="×",0,IF(AND($P6&gt;=AR$4,$P6&lt;=AR$5),0,0)))</f>
        <v/>
      </c>
      <c r="AS6" s="12" t="str">
        <f>IF($P6="","",IF($AQ6="×",0,IF(AND($P6&gt;=AS$4,$P6&lt;=AS$5),$P6*AS$1-AS$2,0)))</f>
        <v/>
      </c>
      <c r="AT6" s="12" t="str">
        <f>IF($P6="","",IF($AQ6="×",0,IF(AND($P6&gt;=AT$4,$P6&lt;=AT$5),$P6*AT$1-AT$2,0)))</f>
        <v/>
      </c>
      <c r="AU6" s="12" t="str">
        <f>IF($P6="","",IF($AQ6="×",0,IF(AND($P6&gt;=AU$4,$P6&lt;=AU$5),$P6*AU$1-AU$2,0)))</f>
        <v/>
      </c>
      <c r="AV6" s="12" t="str">
        <f>IF($P6="","",IF($AQ6="×",0,IF(AND($P6&gt;=AV$4,$P6&lt;=AV$5),$P6*AV$1-AV$2,0)))</f>
        <v/>
      </c>
      <c r="AW6" s="12" t="str">
        <f t="shared" ref="AW6:AW11" si="8">IF($P6="","",IF($AQ6="×",0,IF($P6&gt;=AW$4,$P6*AW$1-AW$2,0)))</f>
        <v/>
      </c>
      <c r="AX6" s="1" t="str">
        <f t="shared" ref="AX6:AX11" si="9">IF($P6="","",IF(AND($M6+$V6&lt;=BC$3,DATEDIF($E6,AX$5,"Y")&gt;=AX$4,$P6&gt;0,$M6+$V6&gt;AO$3),"○","×"))</f>
        <v/>
      </c>
      <c r="AY6" s="12" t="str">
        <f t="shared" ref="AY6:AY11" si="10">IF($P6="","",IF($AX6="×",0,IF(AND($P6&gt;=AY$4,$P6&lt;=AY$5),0,0)))</f>
        <v/>
      </c>
      <c r="AZ6" s="12" t="str">
        <f>IF($P6="","",IF($AX6="×",0,IF(AND($P6&gt;=AZ$4,$P6&lt;=AZ$5),$P6*AZ$1-AZ$2,0)))</f>
        <v/>
      </c>
      <c r="BA6" s="12" t="str">
        <f>IF($P6="","",IF($AX6="×",0,IF(AND($P6&gt;=BA$4,$P6&lt;=BA$5),$P6*BA$1-BA$2,0)))</f>
        <v/>
      </c>
      <c r="BB6" s="12" t="str">
        <f>IF($P6="","",IF($AX6="×",0,IF(AND($P6&gt;=BB$4,$P6&lt;=BB$5),$P6*BB$1-BB$2,0)))</f>
        <v/>
      </c>
      <c r="BC6" s="12" t="str">
        <f>IF($P6="","",IF($AX6="×",0,IF(AND($P6&gt;=BC$4,$P6&lt;=BC$5),$P6*BC$1-BC$2,0)))</f>
        <v/>
      </c>
      <c r="BD6" s="12" t="str">
        <f t="shared" ref="BD6:BD11" si="11">IF($P6="","",IF($AX6="×",0,IF($P6&gt;=BD$4,$P6*BD$1-BD$2,0)))</f>
        <v/>
      </c>
      <c r="BE6" s="1" t="str">
        <f t="shared" ref="BE6:BE11" si="12">IF($P6="","",IF(AND(DATEDIF($E6,BE$5,"Y")&lt;=BE$4,$P6&gt;0,$M6+$V6&gt;AV$3),"○","×"))</f>
        <v/>
      </c>
      <c r="BF6" s="12" t="str">
        <f t="shared" ref="BF6:BF11" si="13">IF($P6="","",IF($BE6="×",0,IF(AND($P6&gt;=BF$4,$P6&lt;=BF$5),0,0)))</f>
        <v/>
      </c>
      <c r="BG6" s="12" t="str">
        <f>IF($P6="","",IF($BE6="×",0,IF(AND($P6&gt;=BG$4,$P6&lt;=BG$5),$P6*BG$1-BG$2,0)))</f>
        <v/>
      </c>
      <c r="BH6" s="12" t="str">
        <f>IF($P6="","",IF($BE6="×",0,IF(AND($P6&gt;=BH$4,$P6&lt;=BH$5),$P6*BH$1-BH$2,0)))</f>
        <v/>
      </c>
      <c r="BI6" s="12" t="str">
        <f>IF($P6="","",IF($BE6="×",0,IF(AND($P6&gt;=BI$4,$P6&lt;=BI$5),$P6*BI$1-BI$2,0)))</f>
        <v/>
      </c>
      <c r="BJ6" s="12" t="str">
        <f>IF($P6="","",IF($BE6="×",0,IF(AND($P6&gt;=BJ$4,$P6&lt;=BJ$5),$P6*BJ$1-BJ$2,0)))</f>
        <v/>
      </c>
      <c r="BK6" s="12" t="str">
        <f t="shared" ref="BK6:BK11" si="14">IF($P6="","",IF($BE6="×",0,IF($P6&gt;=BK$4,$P6*BK$1-BK$2,0)))</f>
        <v/>
      </c>
      <c r="BL6" s="1" t="str">
        <f t="shared" ref="BL6:BL11" si="15">IF($P6="","",IF(AND(DATEDIF($E6,BL$5,"Y")&gt;=BL$4,$P6&gt;0,$M6+$V6&gt;BC$3),"○","×"))</f>
        <v/>
      </c>
      <c r="BM6" s="12" t="str">
        <f t="shared" ref="BM6:BM11" si="16">IF($P6="","",IF($BL6="×",0,IF(AND($P6&gt;=BM$4,$P6&lt;=BM$5),0,0)))</f>
        <v/>
      </c>
      <c r="BN6" s="12" t="str">
        <f>IF($P6="","",IF($BL6="×",0,IF(AND($P6&gt;=BN$4,$P6&lt;=BN$5),$P6*BN$1-BN$2,0)))</f>
        <v/>
      </c>
      <c r="BO6" s="12" t="str">
        <f>IF($P6="","",IF($BL6="×",0,IF(AND($P6&gt;=BO$4,$P6&lt;=BO$5),$P6*BO$1-BO$2,0)))</f>
        <v/>
      </c>
      <c r="BP6" s="12" t="str">
        <f>IF($P6="","",IF($BL6="×",0,IF(AND($P6&gt;=BP$4,$P6&lt;=BP$5),$P6*BP$1-BP$2,0)))</f>
        <v/>
      </c>
      <c r="BQ6" s="12" t="str">
        <f>IF($P6="","",IF($BL6="×",0,IF(AND($P6&gt;=BQ$4,$P6&lt;=BQ$5),$P6*BQ$1-BQ$2,0)))</f>
        <v/>
      </c>
      <c r="BR6" s="12" t="str">
        <f t="shared" ref="BR6:BR11" si="17">IF($P6="","",IF($BL6="×",0,IF($P6&gt;=BR$4,$P6*BR$1-BR$2,0)))</f>
        <v/>
      </c>
    </row>
    <row r="7" spans="1:70" x14ac:dyDescent="0.2">
      <c r="A7" s="1" t="s">
        <v>42</v>
      </c>
      <c r="B7" s="305" t="str">
        <f>IF(税額計算表!B22="","",税額計算表!B22)</f>
        <v/>
      </c>
      <c r="C7" s="305"/>
      <c r="D7" s="305"/>
      <c r="E7" s="306" t="str">
        <f>IF(税額計算表!G22="","",税額計算表!G22)</f>
        <v/>
      </c>
      <c r="F7" s="306"/>
      <c r="G7" s="306"/>
      <c r="H7" s="307" t="str">
        <f t="shared" si="0"/>
        <v/>
      </c>
      <c r="I7" s="307"/>
      <c r="J7" s="301">
        <f>IF(税額計算表!L22="",0,税額計算表!L22)</f>
        <v>0</v>
      </c>
      <c r="K7" s="301"/>
      <c r="L7" s="301"/>
      <c r="M7" s="302">
        <f>給与所得計算用!M7</f>
        <v>0</v>
      </c>
      <c r="N7" s="303"/>
      <c r="O7" s="304"/>
      <c r="P7" s="302" t="str">
        <f>IF(税額計算表!R22="","",税額計算表!R22)</f>
        <v/>
      </c>
      <c r="Q7" s="303"/>
      <c r="R7" s="304"/>
      <c r="S7" s="302" t="str">
        <f t="shared" si="1"/>
        <v/>
      </c>
      <c r="T7" s="303"/>
      <c r="U7" s="304"/>
      <c r="V7" s="301">
        <f>IF(税額計算表!X22="",0,税額計算表!X22)</f>
        <v>0</v>
      </c>
      <c r="W7" s="301"/>
      <c r="X7" s="301"/>
      <c r="Y7" s="308">
        <f t="shared" ref="Y7:Y11" si="18">IF(M7="",0,M7)+IF(S7="",0,S7)+IF(V7="",0,V7)</f>
        <v>0</v>
      </c>
      <c r="Z7" s="309"/>
      <c r="AA7" s="310"/>
      <c r="AC7" s="1" t="str">
        <f t="shared" ref="AC7:AC11" si="19">IF($P7="","",IF(AND($M7+$V7&lt;=AH$3,DATEDIF($E7,AC$5,"Y")&lt;=AC$4,$P7&gt;0),"○","×"))</f>
        <v/>
      </c>
      <c r="AD7" s="12" t="str">
        <f>IF($P7="","",IF($AC7="×",0,IF(AND($P7&gt;=AD$4,$P7&lt;=AD$5),0,0)))</f>
        <v/>
      </c>
      <c r="AE7" s="12" t="str">
        <f t="shared" ref="AE7:AH11" si="20">IF($P7="","",IF($AC7="×",0,IF(AND($P7&gt;=AE$4,$P7&lt;=AE$5),$P7*AE$1-AE$2,0)))</f>
        <v/>
      </c>
      <c r="AF7" s="12" t="str">
        <f t="shared" si="20"/>
        <v/>
      </c>
      <c r="AG7" s="12" t="str">
        <f t="shared" si="20"/>
        <v/>
      </c>
      <c r="AH7" s="12" t="str">
        <f t="shared" si="20"/>
        <v/>
      </c>
      <c r="AI7" s="12" t="str">
        <f t="shared" si="2"/>
        <v/>
      </c>
      <c r="AJ7" s="1" t="str">
        <f t="shared" si="3"/>
        <v/>
      </c>
      <c r="AK7" s="12" t="str">
        <f t="shared" si="4"/>
        <v/>
      </c>
      <c r="AL7" s="12" t="str">
        <f t="shared" ref="AL7:AO11" si="21">IF($P7="","",IF($AJ7="×",0,IF(AND($P7&gt;=AL$4,$P7&lt;=AL$5),$P7*AL$1-AL$2,0)))</f>
        <v/>
      </c>
      <c r="AM7" s="12" t="str">
        <f t="shared" si="21"/>
        <v/>
      </c>
      <c r="AN7" s="12" t="str">
        <f t="shared" si="21"/>
        <v/>
      </c>
      <c r="AO7" s="12" t="str">
        <f t="shared" si="21"/>
        <v/>
      </c>
      <c r="AP7" s="12" t="str">
        <f t="shared" si="5"/>
        <v/>
      </c>
      <c r="AQ7" s="1" t="str">
        <f t="shared" si="6"/>
        <v/>
      </c>
      <c r="AR7" s="12" t="str">
        <f t="shared" si="7"/>
        <v/>
      </c>
      <c r="AS7" s="12" t="str">
        <f t="shared" ref="AS7:AV11" si="22">IF($P7="","",IF($AQ7="×",0,IF(AND($P7&gt;=AS$4,$P7&lt;=AS$5),$P7*AS$1-AS$2,0)))</f>
        <v/>
      </c>
      <c r="AT7" s="12" t="str">
        <f t="shared" si="22"/>
        <v/>
      </c>
      <c r="AU7" s="12" t="str">
        <f t="shared" si="22"/>
        <v/>
      </c>
      <c r="AV7" s="12" t="str">
        <f t="shared" si="22"/>
        <v/>
      </c>
      <c r="AW7" s="12" t="str">
        <f t="shared" si="8"/>
        <v/>
      </c>
      <c r="AX7" s="1" t="str">
        <f t="shared" si="9"/>
        <v/>
      </c>
      <c r="AY7" s="12" t="str">
        <f t="shared" si="10"/>
        <v/>
      </c>
      <c r="AZ7" s="12" t="str">
        <f t="shared" ref="AZ7:BC11" si="23">IF($P7="","",IF($AX7="×",0,IF(AND($P7&gt;=AZ$4,$P7&lt;=AZ$5),$P7*AZ$1-AZ$2,0)))</f>
        <v/>
      </c>
      <c r="BA7" s="12" t="str">
        <f t="shared" si="23"/>
        <v/>
      </c>
      <c r="BB7" s="12" t="str">
        <f t="shared" si="23"/>
        <v/>
      </c>
      <c r="BC7" s="12" t="str">
        <f t="shared" si="23"/>
        <v/>
      </c>
      <c r="BD7" s="12" t="str">
        <f t="shared" si="11"/>
        <v/>
      </c>
      <c r="BE7" s="1" t="str">
        <f t="shared" si="12"/>
        <v/>
      </c>
      <c r="BF7" s="12" t="str">
        <f t="shared" si="13"/>
        <v/>
      </c>
      <c r="BG7" s="12" t="str">
        <f t="shared" ref="BG7:BJ11" si="24">IF($P7="","",IF($BE7="×",0,IF(AND($P7&gt;=BG$4,$P7&lt;=BG$5),$P7*BG$1-BG$2,0)))</f>
        <v/>
      </c>
      <c r="BH7" s="12" t="str">
        <f t="shared" si="24"/>
        <v/>
      </c>
      <c r="BI7" s="12" t="str">
        <f t="shared" si="24"/>
        <v/>
      </c>
      <c r="BJ7" s="12" t="str">
        <f t="shared" si="24"/>
        <v/>
      </c>
      <c r="BK7" s="12" t="str">
        <f t="shared" si="14"/>
        <v/>
      </c>
      <c r="BL7" s="1" t="str">
        <f t="shared" si="15"/>
        <v/>
      </c>
      <c r="BM7" s="12" t="str">
        <f t="shared" si="16"/>
        <v/>
      </c>
      <c r="BN7" s="12" t="str">
        <f t="shared" ref="BN7:BQ11" si="25">IF($P7="","",IF($BL7="×",0,IF(AND($P7&gt;=BN$4,$P7&lt;=BN$5),$P7*BN$1-BN$2,0)))</f>
        <v/>
      </c>
      <c r="BO7" s="12" t="str">
        <f t="shared" si="25"/>
        <v/>
      </c>
      <c r="BP7" s="12" t="str">
        <f t="shared" si="25"/>
        <v/>
      </c>
      <c r="BQ7" s="12" t="str">
        <f t="shared" si="25"/>
        <v/>
      </c>
      <c r="BR7" s="12" t="str">
        <f t="shared" si="17"/>
        <v/>
      </c>
    </row>
    <row r="8" spans="1:70" x14ac:dyDescent="0.2">
      <c r="A8" s="1" t="s">
        <v>43</v>
      </c>
      <c r="B8" s="305" t="str">
        <f>IF(税額計算表!B23="","",税額計算表!B23)</f>
        <v/>
      </c>
      <c r="C8" s="305"/>
      <c r="D8" s="305"/>
      <c r="E8" s="306" t="str">
        <f>IF(税額計算表!G23="","",税額計算表!G23)</f>
        <v/>
      </c>
      <c r="F8" s="306"/>
      <c r="G8" s="306"/>
      <c r="H8" s="319" t="str">
        <f>IF(E8="","",YEAR(試算基準日)-YEAR(E8))</f>
        <v/>
      </c>
      <c r="I8" s="320"/>
      <c r="J8" s="301">
        <f>IF(税額計算表!L23="",0,税額計算表!L23)</f>
        <v>0</v>
      </c>
      <c r="K8" s="301"/>
      <c r="L8" s="301"/>
      <c r="M8" s="302">
        <f>給与所得計算用!M8</f>
        <v>0</v>
      </c>
      <c r="N8" s="303"/>
      <c r="O8" s="304"/>
      <c r="P8" s="302" t="str">
        <f>IF(税額計算表!R23="","",税額計算表!R23)</f>
        <v/>
      </c>
      <c r="Q8" s="303"/>
      <c r="R8" s="304"/>
      <c r="S8" s="302" t="str">
        <f t="shared" si="1"/>
        <v/>
      </c>
      <c r="T8" s="303"/>
      <c r="U8" s="304"/>
      <c r="V8" s="301">
        <f>IF(税額計算表!X23="",0,税額計算表!X23)</f>
        <v>0</v>
      </c>
      <c r="W8" s="301"/>
      <c r="X8" s="301"/>
      <c r="Y8" s="308">
        <f t="shared" si="18"/>
        <v>0</v>
      </c>
      <c r="Z8" s="309"/>
      <c r="AA8" s="310"/>
      <c r="AC8" s="1" t="str">
        <f t="shared" si="19"/>
        <v/>
      </c>
      <c r="AD8" s="12" t="str">
        <f>IF($P8="","",IF($AC8="×",0,IF(AND($P8&gt;=AD$4,$P8&lt;=AD$5),0,0)))</f>
        <v/>
      </c>
      <c r="AE8" s="12" t="str">
        <f t="shared" si="20"/>
        <v/>
      </c>
      <c r="AF8" s="12" t="str">
        <f t="shared" si="20"/>
        <v/>
      </c>
      <c r="AG8" s="12" t="str">
        <f>IF($P8="","",IF($AC8="×",0,IF(AND($P8&gt;=AG$4,$P8&lt;=AG$5),$P8*AG$1-AG$2,0)))</f>
        <v/>
      </c>
      <c r="AH8" s="12" t="str">
        <f>IF($P8="","",IF($AC8="×",0,IF(AND($P8&gt;=AH$4,$P8&lt;=AH$5),$P8*AH$1-AH$2,0)))</f>
        <v/>
      </c>
      <c r="AI8" s="12" t="str">
        <f t="shared" si="2"/>
        <v/>
      </c>
      <c r="AJ8" s="1" t="str">
        <f t="shared" si="3"/>
        <v/>
      </c>
      <c r="AK8" s="12" t="str">
        <f t="shared" si="4"/>
        <v/>
      </c>
      <c r="AL8" s="12" t="str">
        <f t="shared" si="21"/>
        <v/>
      </c>
      <c r="AM8" s="12" t="str">
        <f t="shared" si="21"/>
        <v/>
      </c>
      <c r="AN8" s="12" t="str">
        <f t="shared" si="21"/>
        <v/>
      </c>
      <c r="AO8" s="12" t="str">
        <f t="shared" si="21"/>
        <v/>
      </c>
      <c r="AP8" s="12" t="str">
        <f t="shared" si="5"/>
        <v/>
      </c>
      <c r="AQ8" s="1" t="str">
        <f t="shared" si="6"/>
        <v/>
      </c>
      <c r="AR8" s="12" t="str">
        <f t="shared" si="7"/>
        <v/>
      </c>
      <c r="AS8" s="12" t="str">
        <f t="shared" si="22"/>
        <v/>
      </c>
      <c r="AT8" s="12" t="str">
        <f t="shared" si="22"/>
        <v/>
      </c>
      <c r="AU8" s="12" t="str">
        <f t="shared" si="22"/>
        <v/>
      </c>
      <c r="AV8" s="12" t="str">
        <f t="shared" si="22"/>
        <v/>
      </c>
      <c r="AW8" s="12" t="str">
        <f t="shared" si="8"/>
        <v/>
      </c>
      <c r="AX8" s="1" t="str">
        <f t="shared" si="9"/>
        <v/>
      </c>
      <c r="AY8" s="12" t="str">
        <f t="shared" si="10"/>
        <v/>
      </c>
      <c r="AZ8" s="12" t="str">
        <f t="shared" si="23"/>
        <v/>
      </c>
      <c r="BA8" s="12" t="str">
        <f t="shared" si="23"/>
        <v/>
      </c>
      <c r="BB8" s="12" t="str">
        <f t="shared" si="23"/>
        <v/>
      </c>
      <c r="BC8" s="12" t="str">
        <f t="shared" si="23"/>
        <v/>
      </c>
      <c r="BD8" s="12" t="str">
        <f t="shared" si="11"/>
        <v/>
      </c>
      <c r="BE8" s="1" t="str">
        <f t="shared" si="12"/>
        <v/>
      </c>
      <c r="BF8" s="12" t="str">
        <f t="shared" si="13"/>
        <v/>
      </c>
      <c r="BG8" s="12" t="str">
        <f t="shared" si="24"/>
        <v/>
      </c>
      <c r="BH8" s="12" t="str">
        <f t="shared" si="24"/>
        <v/>
      </c>
      <c r="BI8" s="12" t="str">
        <f t="shared" si="24"/>
        <v/>
      </c>
      <c r="BJ8" s="12" t="str">
        <f t="shared" si="24"/>
        <v/>
      </c>
      <c r="BK8" s="12" t="str">
        <f t="shared" si="14"/>
        <v/>
      </c>
      <c r="BL8" s="1" t="str">
        <f t="shared" si="15"/>
        <v/>
      </c>
      <c r="BM8" s="12" t="str">
        <f t="shared" si="16"/>
        <v/>
      </c>
      <c r="BN8" s="12" t="str">
        <f t="shared" si="25"/>
        <v/>
      </c>
      <c r="BO8" s="12" t="str">
        <f t="shared" si="25"/>
        <v/>
      </c>
      <c r="BP8" s="12" t="str">
        <f t="shared" si="25"/>
        <v/>
      </c>
      <c r="BQ8" s="12" t="str">
        <f t="shared" si="25"/>
        <v/>
      </c>
      <c r="BR8" s="12" t="str">
        <f t="shared" si="17"/>
        <v/>
      </c>
    </row>
    <row r="9" spans="1:70" x14ac:dyDescent="0.2">
      <c r="A9" s="1" t="s">
        <v>44</v>
      </c>
      <c r="B9" s="305" t="str">
        <f>IF(税額計算表!B24="","",税額計算表!B24)</f>
        <v/>
      </c>
      <c r="C9" s="305"/>
      <c r="D9" s="305"/>
      <c r="E9" s="306" t="str">
        <f>IF(税額計算表!G24="","",税額計算表!G24)</f>
        <v/>
      </c>
      <c r="F9" s="306"/>
      <c r="G9" s="306"/>
      <c r="H9" s="319" t="str">
        <f t="shared" si="0"/>
        <v/>
      </c>
      <c r="I9" s="320"/>
      <c r="J9" s="301">
        <f>IF(税額計算表!L24="",0,税額計算表!L24)</f>
        <v>0</v>
      </c>
      <c r="K9" s="301"/>
      <c r="L9" s="301"/>
      <c r="M9" s="302">
        <f>給与所得計算用!M9</f>
        <v>0</v>
      </c>
      <c r="N9" s="303"/>
      <c r="O9" s="304"/>
      <c r="P9" s="302" t="str">
        <f>IF(税額計算表!R24="","",税額計算表!R24)</f>
        <v/>
      </c>
      <c r="Q9" s="303"/>
      <c r="R9" s="304"/>
      <c r="S9" s="302" t="str">
        <f t="shared" si="1"/>
        <v/>
      </c>
      <c r="T9" s="303"/>
      <c r="U9" s="304"/>
      <c r="V9" s="301">
        <f>IF(税額計算表!X24="",0,税額計算表!X24)</f>
        <v>0</v>
      </c>
      <c r="W9" s="301"/>
      <c r="X9" s="301"/>
      <c r="Y9" s="308">
        <f t="shared" si="18"/>
        <v>0</v>
      </c>
      <c r="Z9" s="309"/>
      <c r="AA9" s="310"/>
      <c r="AC9" s="1" t="str">
        <f t="shared" si="19"/>
        <v/>
      </c>
      <c r="AD9" s="12" t="str">
        <f>IF($P9="","",IF($AC9="×",0,IF(AND($P9&gt;=AD$4,$P9&lt;=AD$5),0,0)))</f>
        <v/>
      </c>
      <c r="AE9" s="12" t="str">
        <f t="shared" si="20"/>
        <v/>
      </c>
      <c r="AF9" s="12" t="str">
        <f t="shared" si="20"/>
        <v/>
      </c>
      <c r="AG9" s="12" t="str">
        <f t="shared" si="20"/>
        <v/>
      </c>
      <c r="AH9" s="12" t="str">
        <f t="shared" si="20"/>
        <v/>
      </c>
      <c r="AI9" s="12" t="str">
        <f t="shared" si="2"/>
        <v/>
      </c>
      <c r="AJ9" s="1" t="str">
        <f t="shared" si="3"/>
        <v/>
      </c>
      <c r="AK9" s="12" t="str">
        <f t="shared" si="4"/>
        <v/>
      </c>
      <c r="AL9" s="12" t="str">
        <f t="shared" si="21"/>
        <v/>
      </c>
      <c r="AM9" s="12" t="str">
        <f t="shared" si="21"/>
        <v/>
      </c>
      <c r="AN9" s="12" t="str">
        <f t="shared" si="21"/>
        <v/>
      </c>
      <c r="AO9" s="12" t="str">
        <f t="shared" si="21"/>
        <v/>
      </c>
      <c r="AP9" s="12" t="str">
        <f t="shared" si="5"/>
        <v/>
      </c>
      <c r="AQ9" s="1" t="str">
        <f t="shared" si="6"/>
        <v/>
      </c>
      <c r="AR9" s="12" t="str">
        <f t="shared" si="7"/>
        <v/>
      </c>
      <c r="AS9" s="12" t="str">
        <f t="shared" si="22"/>
        <v/>
      </c>
      <c r="AT9" s="12" t="str">
        <f t="shared" si="22"/>
        <v/>
      </c>
      <c r="AU9" s="12" t="str">
        <f t="shared" si="22"/>
        <v/>
      </c>
      <c r="AV9" s="12" t="str">
        <f t="shared" si="22"/>
        <v/>
      </c>
      <c r="AW9" s="12" t="str">
        <f t="shared" si="8"/>
        <v/>
      </c>
      <c r="AX9" s="1" t="str">
        <f t="shared" si="9"/>
        <v/>
      </c>
      <c r="AY9" s="12" t="str">
        <f t="shared" si="10"/>
        <v/>
      </c>
      <c r="AZ9" s="12" t="str">
        <f t="shared" si="23"/>
        <v/>
      </c>
      <c r="BA9" s="12" t="str">
        <f t="shared" si="23"/>
        <v/>
      </c>
      <c r="BB9" s="12" t="str">
        <f t="shared" si="23"/>
        <v/>
      </c>
      <c r="BC9" s="12" t="str">
        <f t="shared" si="23"/>
        <v/>
      </c>
      <c r="BD9" s="12" t="str">
        <f t="shared" si="11"/>
        <v/>
      </c>
      <c r="BE9" s="1" t="str">
        <f t="shared" si="12"/>
        <v/>
      </c>
      <c r="BF9" s="12" t="str">
        <f t="shared" si="13"/>
        <v/>
      </c>
      <c r="BG9" s="12" t="str">
        <f t="shared" si="24"/>
        <v/>
      </c>
      <c r="BH9" s="12" t="str">
        <f t="shared" si="24"/>
        <v/>
      </c>
      <c r="BI9" s="12" t="str">
        <f t="shared" si="24"/>
        <v/>
      </c>
      <c r="BJ9" s="12" t="str">
        <f t="shared" si="24"/>
        <v/>
      </c>
      <c r="BK9" s="12" t="str">
        <f t="shared" si="14"/>
        <v/>
      </c>
      <c r="BL9" s="1" t="str">
        <f t="shared" si="15"/>
        <v/>
      </c>
      <c r="BM9" s="12" t="str">
        <f t="shared" si="16"/>
        <v/>
      </c>
      <c r="BN9" s="12" t="str">
        <f t="shared" si="25"/>
        <v/>
      </c>
      <c r="BO9" s="12" t="str">
        <f t="shared" si="25"/>
        <v/>
      </c>
      <c r="BP9" s="12" t="str">
        <f t="shared" si="25"/>
        <v/>
      </c>
      <c r="BQ9" s="12" t="str">
        <f t="shared" si="25"/>
        <v/>
      </c>
      <c r="BR9" s="12" t="str">
        <f t="shared" si="17"/>
        <v/>
      </c>
    </row>
    <row r="10" spans="1:70" x14ac:dyDescent="0.2">
      <c r="A10" s="1" t="s">
        <v>45</v>
      </c>
      <c r="B10" s="305" t="str">
        <f>IF(税額計算表!B25="","",税額計算表!B25)</f>
        <v/>
      </c>
      <c r="C10" s="305"/>
      <c r="D10" s="305"/>
      <c r="E10" s="306" t="str">
        <f>IF(税額計算表!G25="","",税額計算表!G25)</f>
        <v/>
      </c>
      <c r="F10" s="306"/>
      <c r="G10" s="306"/>
      <c r="H10" s="307" t="str">
        <f t="shared" si="0"/>
        <v/>
      </c>
      <c r="I10" s="307"/>
      <c r="J10" s="301">
        <f>IF(税額計算表!L25="",0,税額計算表!L25)</f>
        <v>0</v>
      </c>
      <c r="K10" s="301"/>
      <c r="L10" s="301"/>
      <c r="M10" s="302">
        <f>給与所得計算用!M10</f>
        <v>0</v>
      </c>
      <c r="N10" s="303"/>
      <c r="O10" s="304"/>
      <c r="P10" s="302" t="str">
        <f>IF(税額計算表!R25="","",税額計算表!R25)</f>
        <v/>
      </c>
      <c r="Q10" s="303"/>
      <c r="R10" s="304"/>
      <c r="S10" s="302" t="str">
        <f t="shared" si="1"/>
        <v/>
      </c>
      <c r="T10" s="303"/>
      <c r="U10" s="304"/>
      <c r="V10" s="301">
        <f>IF(税額計算表!X25="",0,税額計算表!X25)</f>
        <v>0</v>
      </c>
      <c r="W10" s="301"/>
      <c r="X10" s="301"/>
      <c r="Y10" s="308">
        <f t="shared" si="18"/>
        <v>0</v>
      </c>
      <c r="Z10" s="309"/>
      <c r="AA10" s="310"/>
      <c r="AC10" s="1" t="str">
        <f t="shared" si="19"/>
        <v/>
      </c>
      <c r="AD10" s="12" t="str">
        <f>IF($P10="","",IF($AC10="×",0,IF(AND($P10&gt;=AD$4,$P10&lt;=AD$5),0,0)))</f>
        <v/>
      </c>
      <c r="AE10" s="12" t="str">
        <f t="shared" si="20"/>
        <v/>
      </c>
      <c r="AF10" s="12" t="str">
        <f t="shared" si="20"/>
        <v/>
      </c>
      <c r="AG10" s="12" t="str">
        <f t="shared" si="20"/>
        <v/>
      </c>
      <c r="AH10" s="12" t="str">
        <f t="shared" si="20"/>
        <v/>
      </c>
      <c r="AI10" s="12" t="str">
        <f t="shared" si="2"/>
        <v/>
      </c>
      <c r="AJ10" s="1" t="str">
        <f t="shared" si="3"/>
        <v/>
      </c>
      <c r="AK10" s="12" t="str">
        <f t="shared" si="4"/>
        <v/>
      </c>
      <c r="AL10" s="12" t="str">
        <f t="shared" si="21"/>
        <v/>
      </c>
      <c r="AM10" s="12" t="str">
        <f t="shared" si="21"/>
        <v/>
      </c>
      <c r="AN10" s="12" t="str">
        <f t="shared" si="21"/>
        <v/>
      </c>
      <c r="AO10" s="12" t="str">
        <f t="shared" si="21"/>
        <v/>
      </c>
      <c r="AP10" s="12" t="str">
        <f t="shared" si="5"/>
        <v/>
      </c>
      <c r="AQ10" s="1" t="str">
        <f t="shared" si="6"/>
        <v/>
      </c>
      <c r="AR10" s="12" t="str">
        <f t="shared" si="7"/>
        <v/>
      </c>
      <c r="AS10" s="12" t="str">
        <f t="shared" si="22"/>
        <v/>
      </c>
      <c r="AT10" s="12" t="str">
        <f t="shared" si="22"/>
        <v/>
      </c>
      <c r="AU10" s="12" t="str">
        <f t="shared" si="22"/>
        <v/>
      </c>
      <c r="AV10" s="12" t="str">
        <f t="shared" si="22"/>
        <v/>
      </c>
      <c r="AW10" s="12" t="str">
        <f t="shared" si="8"/>
        <v/>
      </c>
      <c r="AX10" s="1" t="str">
        <f t="shared" si="9"/>
        <v/>
      </c>
      <c r="AY10" s="12" t="str">
        <f t="shared" si="10"/>
        <v/>
      </c>
      <c r="AZ10" s="12" t="str">
        <f t="shared" si="23"/>
        <v/>
      </c>
      <c r="BA10" s="12" t="str">
        <f t="shared" si="23"/>
        <v/>
      </c>
      <c r="BB10" s="12" t="str">
        <f t="shared" si="23"/>
        <v/>
      </c>
      <c r="BC10" s="12" t="str">
        <f t="shared" si="23"/>
        <v/>
      </c>
      <c r="BD10" s="12" t="str">
        <f t="shared" si="11"/>
        <v/>
      </c>
      <c r="BE10" s="1" t="str">
        <f t="shared" si="12"/>
        <v/>
      </c>
      <c r="BF10" s="12" t="str">
        <f t="shared" si="13"/>
        <v/>
      </c>
      <c r="BG10" s="12" t="str">
        <f t="shared" si="24"/>
        <v/>
      </c>
      <c r="BH10" s="12" t="str">
        <f t="shared" si="24"/>
        <v/>
      </c>
      <c r="BI10" s="12" t="str">
        <f t="shared" si="24"/>
        <v/>
      </c>
      <c r="BJ10" s="12" t="str">
        <f t="shared" si="24"/>
        <v/>
      </c>
      <c r="BK10" s="12" t="str">
        <f t="shared" si="14"/>
        <v/>
      </c>
      <c r="BL10" s="1" t="str">
        <f t="shared" si="15"/>
        <v/>
      </c>
      <c r="BM10" s="12" t="str">
        <f t="shared" si="16"/>
        <v/>
      </c>
      <c r="BN10" s="12" t="str">
        <f t="shared" si="25"/>
        <v/>
      </c>
      <c r="BO10" s="12" t="str">
        <f t="shared" si="25"/>
        <v/>
      </c>
      <c r="BP10" s="12" t="str">
        <f t="shared" si="25"/>
        <v/>
      </c>
      <c r="BQ10" s="12" t="str">
        <f t="shared" si="25"/>
        <v/>
      </c>
      <c r="BR10" s="12" t="str">
        <f t="shared" si="17"/>
        <v/>
      </c>
    </row>
    <row r="11" spans="1:70" x14ac:dyDescent="0.2">
      <c r="A11" s="1" t="s">
        <v>46</v>
      </c>
      <c r="B11" s="305" t="str">
        <f>IF(税額計算表!B26="","",税額計算表!B26)</f>
        <v/>
      </c>
      <c r="C11" s="305"/>
      <c r="D11" s="305"/>
      <c r="E11" s="306" t="str">
        <f>IF(税額計算表!G26="","",税額計算表!G26)</f>
        <v/>
      </c>
      <c r="F11" s="306"/>
      <c r="G11" s="306"/>
      <c r="H11" s="307" t="str">
        <f t="shared" si="0"/>
        <v/>
      </c>
      <c r="I11" s="307"/>
      <c r="J11" s="301">
        <f>IF(税額計算表!L26="",0,税額計算表!L26)</f>
        <v>0</v>
      </c>
      <c r="K11" s="301"/>
      <c r="L11" s="301"/>
      <c r="M11" s="302">
        <f>給与所得計算用!M11</f>
        <v>0</v>
      </c>
      <c r="N11" s="303"/>
      <c r="O11" s="304"/>
      <c r="P11" s="302" t="str">
        <f>IF(税額計算表!R26="","",税額計算表!R26)</f>
        <v/>
      </c>
      <c r="Q11" s="303"/>
      <c r="R11" s="304"/>
      <c r="S11" s="302" t="str">
        <f t="shared" si="1"/>
        <v/>
      </c>
      <c r="T11" s="303"/>
      <c r="U11" s="304"/>
      <c r="V11" s="301">
        <f>IF(税額計算表!X26="",0,税額計算表!X26)</f>
        <v>0</v>
      </c>
      <c r="W11" s="301"/>
      <c r="X11" s="301"/>
      <c r="Y11" s="308">
        <f t="shared" si="18"/>
        <v>0</v>
      </c>
      <c r="Z11" s="309"/>
      <c r="AA11" s="310"/>
      <c r="AC11" s="1" t="str">
        <f t="shared" si="19"/>
        <v/>
      </c>
      <c r="AD11" s="12" t="str">
        <f>IF($P11="","",IF($CU11="×",0,IF(AND($P11&gt;=AD$4,$P11&lt;=AD$5),0,0)))</f>
        <v/>
      </c>
      <c r="AE11" s="12" t="str">
        <f t="shared" si="20"/>
        <v/>
      </c>
      <c r="AF11" s="12" t="str">
        <f t="shared" si="20"/>
        <v/>
      </c>
      <c r="AG11" s="12" t="str">
        <f t="shared" si="20"/>
        <v/>
      </c>
      <c r="AH11" s="12" t="str">
        <f t="shared" si="20"/>
        <v/>
      </c>
      <c r="AI11" s="12" t="str">
        <f t="shared" si="2"/>
        <v/>
      </c>
      <c r="AJ11" s="1" t="str">
        <f t="shared" si="3"/>
        <v/>
      </c>
      <c r="AK11" s="12" t="str">
        <f t="shared" si="4"/>
        <v/>
      </c>
      <c r="AL11" s="12" t="str">
        <f t="shared" si="21"/>
        <v/>
      </c>
      <c r="AM11" s="12" t="str">
        <f t="shared" si="21"/>
        <v/>
      </c>
      <c r="AN11" s="12" t="str">
        <f t="shared" si="21"/>
        <v/>
      </c>
      <c r="AO11" s="12" t="str">
        <f t="shared" si="21"/>
        <v/>
      </c>
      <c r="AP11" s="12" t="str">
        <f t="shared" si="5"/>
        <v/>
      </c>
      <c r="AQ11" s="1" t="str">
        <f t="shared" si="6"/>
        <v/>
      </c>
      <c r="AR11" s="12" t="str">
        <f t="shared" si="7"/>
        <v/>
      </c>
      <c r="AS11" s="12" t="str">
        <f t="shared" si="22"/>
        <v/>
      </c>
      <c r="AT11" s="12" t="str">
        <f t="shared" si="22"/>
        <v/>
      </c>
      <c r="AU11" s="12" t="str">
        <f t="shared" si="22"/>
        <v/>
      </c>
      <c r="AV11" s="12" t="str">
        <f t="shared" si="22"/>
        <v/>
      </c>
      <c r="AW11" s="12" t="str">
        <f t="shared" si="8"/>
        <v/>
      </c>
      <c r="AX11" s="1" t="str">
        <f t="shared" si="9"/>
        <v/>
      </c>
      <c r="AY11" s="12" t="str">
        <f t="shared" si="10"/>
        <v/>
      </c>
      <c r="AZ11" s="12" t="str">
        <f t="shared" si="23"/>
        <v/>
      </c>
      <c r="BA11" s="12" t="str">
        <f t="shared" si="23"/>
        <v/>
      </c>
      <c r="BB11" s="12" t="str">
        <f t="shared" si="23"/>
        <v/>
      </c>
      <c r="BC11" s="12" t="str">
        <f t="shared" si="23"/>
        <v/>
      </c>
      <c r="BD11" s="12" t="str">
        <f t="shared" si="11"/>
        <v/>
      </c>
      <c r="BE11" s="1" t="str">
        <f t="shared" si="12"/>
        <v/>
      </c>
      <c r="BF11" s="12" t="str">
        <f t="shared" si="13"/>
        <v/>
      </c>
      <c r="BG11" s="12" t="str">
        <f t="shared" si="24"/>
        <v/>
      </c>
      <c r="BH11" s="12" t="str">
        <f t="shared" si="24"/>
        <v/>
      </c>
      <c r="BI11" s="12" t="str">
        <f t="shared" si="24"/>
        <v/>
      </c>
      <c r="BJ11" s="12" t="str">
        <f t="shared" si="24"/>
        <v/>
      </c>
      <c r="BK11" s="12" t="str">
        <f t="shared" si="14"/>
        <v/>
      </c>
      <c r="BL11" s="1" t="str">
        <f t="shared" si="15"/>
        <v/>
      </c>
      <c r="BM11" s="12" t="str">
        <f t="shared" si="16"/>
        <v/>
      </c>
      <c r="BN11" s="12" t="str">
        <f t="shared" si="25"/>
        <v/>
      </c>
      <c r="BO11" s="12" t="str">
        <f t="shared" si="25"/>
        <v/>
      </c>
      <c r="BP11" s="12" t="str">
        <f t="shared" si="25"/>
        <v/>
      </c>
      <c r="BQ11" s="12" t="str">
        <f t="shared" si="25"/>
        <v/>
      </c>
      <c r="BR11" s="12" t="str">
        <f t="shared" si="17"/>
        <v/>
      </c>
    </row>
  </sheetData>
  <mergeCells count="69">
    <mergeCell ref="V11:X11"/>
    <mergeCell ref="B9:D9"/>
    <mergeCell ref="E9:G9"/>
    <mergeCell ref="H9:I9"/>
    <mergeCell ref="J9:L9"/>
    <mergeCell ref="M9:O9"/>
    <mergeCell ref="Y11:AA11"/>
    <mergeCell ref="V10:X10"/>
    <mergeCell ref="Y10:AA10"/>
    <mergeCell ref="B11:D11"/>
    <mergeCell ref="E11:G11"/>
    <mergeCell ref="H11:I11"/>
    <mergeCell ref="B10:D10"/>
    <mergeCell ref="E10:G10"/>
    <mergeCell ref="H10:I10"/>
    <mergeCell ref="J10:L10"/>
    <mergeCell ref="M10:O10"/>
    <mergeCell ref="P10:R10"/>
    <mergeCell ref="J11:L11"/>
    <mergeCell ref="M11:O11"/>
    <mergeCell ref="P11:R11"/>
    <mergeCell ref="S11:U11"/>
    <mergeCell ref="P8:R8"/>
    <mergeCell ref="S8:U8"/>
    <mergeCell ref="V8:X8"/>
    <mergeCell ref="Y8:AA8"/>
    <mergeCell ref="S10:U10"/>
    <mergeCell ref="P9:R9"/>
    <mergeCell ref="S9:U9"/>
    <mergeCell ref="V9:X9"/>
    <mergeCell ref="Y9:AA9"/>
    <mergeCell ref="B8:D8"/>
    <mergeCell ref="E8:G8"/>
    <mergeCell ref="H8:I8"/>
    <mergeCell ref="J8:L8"/>
    <mergeCell ref="M8:O8"/>
    <mergeCell ref="P7:R7"/>
    <mergeCell ref="S7:U7"/>
    <mergeCell ref="V7:X7"/>
    <mergeCell ref="Y7:AA7"/>
    <mergeCell ref="B6:D6"/>
    <mergeCell ref="E6:G6"/>
    <mergeCell ref="H6:I6"/>
    <mergeCell ref="B7:D7"/>
    <mergeCell ref="E7:G7"/>
    <mergeCell ref="H7:I7"/>
    <mergeCell ref="J7:L7"/>
    <mergeCell ref="M7:O7"/>
    <mergeCell ref="AX3:BB3"/>
    <mergeCell ref="P6:R6"/>
    <mergeCell ref="S6:U6"/>
    <mergeCell ref="V6:X6"/>
    <mergeCell ref="Y6:AA6"/>
    <mergeCell ref="BE3:BI3"/>
    <mergeCell ref="J6:L6"/>
    <mergeCell ref="M6:O6"/>
    <mergeCell ref="BL3:BP3"/>
    <mergeCell ref="B5:D5"/>
    <mergeCell ref="E5:G5"/>
    <mergeCell ref="H5:I5"/>
    <mergeCell ref="J5:L5"/>
    <mergeCell ref="M5:O5"/>
    <mergeCell ref="P5:R5"/>
    <mergeCell ref="S5:U5"/>
    <mergeCell ref="V5:X5"/>
    <mergeCell ref="Y5:AA5"/>
    <mergeCell ref="AC3:AG3"/>
    <mergeCell ref="AJ3:AN3"/>
    <mergeCell ref="AQ3:AU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13"/>
  <sheetViews>
    <sheetView workbookViewId="0">
      <selection activeCell="O23" sqref="O23:Q23"/>
    </sheetView>
  </sheetViews>
  <sheetFormatPr defaultRowHeight="13.2" x14ac:dyDescent="0.2"/>
  <cols>
    <col min="34" max="35" width="10.21875" bestFit="1" customWidth="1"/>
    <col min="36" max="36" width="9.44140625" bestFit="1" customWidth="1"/>
    <col min="37" max="40" width="9.21875" bestFit="1" customWidth="1"/>
    <col min="41" max="42" width="10.21875" bestFit="1" customWidth="1"/>
    <col min="43" max="43" width="9.44140625" bestFit="1" customWidth="1"/>
    <col min="44" max="44" width="7.88671875" bestFit="1" customWidth="1"/>
    <col min="45" max="47" width="9.21875" bestFit="1" customWidth="1"/>
    <col min="48" max="49" width="10.21875" bestFit="1" customWidth="1"/>
    <col min="50" max="50" width="9.44140625" bestFit="1" customWidth="1"/>
    <col min="51" max="54" width="9.21875" bestFit="1" customWidth="1"/>
    <col min="55" max="56" width="10.21875" bestFit="1" customWidth="1"/>
    <col min="57" max="57" width="9.44140625" bestFit="1" customWidth="1"/>
    <col min="58" max="58" width="7.88671875" bestFit="1" customWidth="1"/>
    <col min="59" max="61" width="9.21875" bestFit="1" customWidth="1"/>
    <col min="62" max="63" width="10.21875" bestFit="1" customWidth="1"/>
    <col min="64" max="64" width="9.44140625" bestFit="1" customWidth="1"/>
    <col min="65" max="68" width="9.21875" bestFit="1" customWidth="1"/>
    <col min="69" max="70" width="10.21875" bestFit="1" customWidth="1"/>
  </cols>
  <sheetData>
    <row r="1" spans="1:70" x14ac:dyDescent="0.2">
      <c r="B1" t="s">
        <v>79</v>
      </c>
      <c r="AE1" s="16">
        <v>1</v>
      </c>
      <c r="AF1" s="16">
        <v>0.75</v>
      </c>
      <c r="AG1" s="16">
        <v>0.85</v>
      </c>
      <c r="AH1" s="16">
        <v>0.95</v>
      </c>
      <c r="AI1" s="16">
        <v>1</v>
      </c>
      <c r="AL1" s="16">
        <v>1</v>
      </c>
      <c r="AM1" s="16">
        <v>0.75</v>
      </c>
      <c r="AN1" s="16">
        <v>0.85</v>
      </c>
      <c r="AO1" s="16">
        <v>0.95</v>
      </c>
      <c r="AP1" s="16">
        <v>1</v>
      </c>
      <c r="AS1" s="16">
        <v>1</v>
      </c>
      <c r="AT1" s="16">
        <v>0.75</v>
      </c>
      <c r="AU1" s="16">
        <v>0.85</v>
      </c>
      <c r="AV1" s="16">
        <v>0.95</v>
      </c>
      <c r="AW1" s="16">
        <v>1</v>
      </c>
      <c r="AZ1" s="16">
        <v>1</v>
      </c>
      <c r="BA1" s="16">
        <v>0.75</v>
      </c>
      <c r="BB1" s="16">
        <v>0.85</v>
      </c>
      <c r="BC1" s="16">
        <v>0.95</v>
      </c>
      <c r="BD1" s="16">
        <v>1</v>
      </c>
      <c r="BG1" s="16">
        <v>1</v>
      </c>
      <c r="BH1" s="16">
        <v>0.75</v>
      </c>
      <c r="BI1" s="16">
        <v>0.85</v>
      </c>
      <c r="BJ1" s="16">
        <v>0.95</v>
      </c>
      <c r="BK1" s="16">
        <v>1</v>
      </c>
      <c r="BL1" s="2"/>
      <c r="BM1" s="2"/>
      <c r="BN1" s="17">
        <v>1</v>
      </c>
      <c r="BO1" s="17">
        <v>0.75</v>
      </c>
      <c r="BP1" s="17">
        <v>0.85</v>
      </c>
      <c r="BQ1" s="17">
        <v>0.95</v>
      </c>
      <c r="BR1" s="17">
        <v>1</v>
      </c>
    </row>
    <row r="2" spans="1:70" x14ac:dyDescent="0.2">
      <c r="B2" t="s">
        <v>80</v>
      </c>
      <c r="AE2" s="13">
        <v>600000</v>
      </c>
      <c r="AF2" s="13">
        <v>275000</v>
      </c>
      <c r="AG2" s="13">
        <v>685000</v>
      </c>
      <c r="AH2" s="13">
        <v>1455000</v>
      </c>
      <c r="AI2" s="13">
        <v>1955000</v>
      </c>
      <c r="AL2" s="13">
        <v>1100000</v>
      </c>
      <c r="AM2" s="13">
        <v>275000</v>
      </c>
      <c r="AN2" s="13">
        <v>685000</v>
      </c>
      <c r="AO2" s="13">
        <v>1455000</v>
      </c>
      <c r="AP2" s="13">
        <v>1955000</v>
      </c>
      <c r="AS2" s="13">
        <v>500000</v>
      </c>
      <c r="AT2" s="13">
        <v>175000</v>
      </c>
      <c r="AU2" s="13">
        <v>585000</v>
      </c>
      <c r="AV2" s="13">
        <v>1355000</v>
      </c>
      <c r="AW2" s="13">
        <v>1855000</v>
      </c>
      <c r="AZ2" s="13">
        <v>1000000</v>
      </c>
      <c r="BA2" s="13">
        <v>175000</v>
      </c>
      <c r="BB2" s="13">
        <v>585000</v>
      </c>
      <c r="BC2" s="13">
        <v>1355000</v>
      </c>
      <c r="BD2" s="13">
        <v>1855000</v>
      </c>
      <c r="BG2" s="13">
        <v>400000</v>
      </c>
      <c r="BH2" s="13">
        <v>75000</v>
      </c>
      <c r="BI2" s="13">
        <v>485000</v>
      </c>
      <c r="BJ2" s="13">
        <v>1255000</v>
      </c>
      <c r="BK2" s="13">
        <v>1755000</v>
      </c>
      <c r="BL2" s="2"/>
      <c r="BM2" s="2"/>
      <c r="BN2" s="12">
        <v>900000</v>
      </c>
      <c r="BO2" s="12">
        <v>75000</v>
      </c>
      <c r="BP2" s="12">
        <v>485000</v>
      </c>
      <c r="BQ2" s="12">
        <v>1255000</v>
      </c>
      <c r="BR2" s="12">
        <v>1755000</v>
      </c>
    </row>
    <row r="3" spans="1:70" x14ac:dyDescent="0.2">
      <c r="B3" s="323" t="s">
        <v>81</v>
      </c>
      <c r="C3" s="323"/>
      <c r="D3" s="323"/>
      <c r="E3" s="323"/>
      <c r="F3" s="323"/>
      <c r="G3" s="323"/>
      <c r="H3" s="323"/>
      <c r="I3" s="323"/>
      <c r="J3" s="323"/>
      <c r="K3" s="323"/>
      <c r="L3" s="323"/>
      <c r="M3" s="323"/>
      <c r="N3" s="323"/>
      <c r="O3" s="323"/>
      <c r="P3" s="323"/>
      <c r="Q3" s="323"/>
      <c r="R3" s="323"/>
      <c r="S3" s="323"/>
      <c r="T3" s="323"/>
      <c r="U3" s="323"/>
      <c r="V3" s="323"/>
      <c r="W3" s="323"/>
      <c r="X3" s="323"/>
      <c r="Y3" s="10"/>
      <c r="Z3" s="10"/>
      <c r="AC3" s="315" t="s">
        <v>82</v>
      </c>
      <c r="AD3" s="315"/>
      <c r="AE3" s="315"/>
      <c r="AF3" s="315"/>
      <c r="AG3" s="315"/>
      <c r="AH3" s="18">
        <v>10000000</v>
      </c>
      <c r="AI3" t="s">
        <v>83</v>
      </c>
      <c r="AJ3" s="315" t="s">
        <v>82</v>
      </c>
      <c r="AK3" s="315"/>
      <c r="AL3" s="315"/>
      <c r="AM3" s="315"/>
      <c r="AN3" s="315"/>
      <c r="AO3" s="18">
        <v>10000000</v>
      </c>
      <c r="AP3" t="s">
        <v>83</v>
      </c>
      <c r="AQ3" s="318" t="str">
        <f>"公的年金等にかかる雑所得以外の所得に係る合計所得金額が"&amp;TEXT(AH3,"#,##0")&amp;"円以上"</f>
        <v>公的年金等にかかる雑所得以外の所得に係る合計所得金額が10,000,000円以上</v>
      </c>
      <c r="AR3" s="318"/>
      <c r="AS3" s="318"/>
      <c r="AT3" s="318"/>
      <c r="AU3" s="318"/>
      <c r="AV3" s="18">
        <v>20000000</v>
      </c>
      <c r="AW3" t="s">
        <v>83</v>
      </c>
      <c r="AX3" s="318" t="str">
        <f>"公的年金等にかかる雑所得以外の所得に係る合計所得金額が"&amp;TEXT(AO3,"#,##0")&amp;"円以上"</f>
        <v>公的年金等にかかる雑所得以外の所得に係る合計所得金額が10,000,000円以上</v>
      </c>
      <c r="AY3" s="318"/>
      <c r="AZ3" s="318"/>
      <c r="BA3" s="318"/>
      <c r="BB3" s="318"/>
      <c r="BC3" s="18">
        <v>20000000</v>
      </c>
      <c r="BD3" t="s">
        <v>83</v>
      </c>
      <c r="BE3" s="315" t="s">
        <v>84</v>
      </c>
      <c r="BF3" s="315"/>
      <c r="BG3" s="315"/>
      <c r="BH3" s="315"/>
      <c r="BI3" s="315"/>
      <c r="BJ3" s="18">
        <v>20000000</v>
      </c>
      <c r="BK3" t="s">
        <v>85</v>
      </c>
      <c r="BL3" s="316" t="s">
        <v>84</v>
      </c>
      <c r="BM3" s="317"/>
      <c r="BN3" s="317"/>
      <c r="BO3" s="317"/>
      <c r="BP3" s="317"/>
      <c r="BQ3" s="19">
        <v>20000000</v>
      </c>
      <c r="BR3" s="3" t="s">
        <v>85</v>
      </c>
    </row>
    <row r="4" spans="1:70" x14ac:dyDescent="0.2">
      <c r="AC4" s="20">
        <v>64</v>
      </c>
      <c r="AD4" s="12">
        <v>0</v>
      </c>
      <c r="AE4" s="12">
        <f>AD5+1</f>
        <v>600001</v>
      </c>
      <c r="AF4" s="12">
        <f>AE5+1</f>
        <v>1300000</v>
      </c>
      <c r="AG4" s="12">
        <f>AF5+1</f>
        <v>4100000</v>
      </c>
      <c r="AH4" s="12">
        <f>AG5+1</f>
        <v>7700000</v>
      </c>
      <c r="AI4" s="12">
        <f>AH5+1</f>
        <v>10000000</v>
      </c>
      <c r="AJ4" s="21">
        <v>65</v>
      </c>
      <c r="AK4" s="12">
        <v>0</v>
      </c>
      <c r="AL4" s="12">
        <f>AK5+1</f>
        <v>1100001</v>
      </c>
      <c r="AM4" s="12">
        <f>AL5+1</f>
        <v>3300000</v>
      </c>
      <c r="AN4" s="12">
        <f>AM5+1</f>
        <v>4100000</v>
      </c>
      <c r="AO4" s="12">
        <f>AN5+1</f>
        <v>7700000</v>
      </c>
      <c r="AP4" s="12">
        <f>AO5+1</f>
        <v>10000000</v>
      </c>
      <c r="AQ4" s="20">
        <v>64</v>
      </c>
      <c r="AR4" s="12">
        <v>0</v>
      </c>
      <c r="AS4" s="12">
        <f>AR5+1</f>
        <v>600001</v>
      </c>
      <c r="AT4" s="12">
        <f>AS5+1</f>
        <v>1300000</v>
      </c>
      <c r="AU4" s="12">
        <f>AT5+1</f>
        <v>4100000</v>
      </c>
      <c r="AV4" s="12">
        <f>AU5+1</f>
        <v>7700000</v>
      </c>
      <c r="AW4" s="12">
        <f>AV5+1</f>
        <v>10000000</v>
      </c>
      <c r="AX4" s="21">
        <v>65</v>
      </c>
      <c r="AY4" s="12">
        <v>0</v>
      </c>
      <c r="AZ4" s="12">
        <f>AY5+1</f>
        <v>1100001</v>
      </c>
      <c r="BA4" s="12">
        <f>AZ5+1</f>
        <v>3300000</v>
      </c>
      <c r="BB4" s="12">
        <f>BA5+1</f>
        <v>4100000</v>
      </c>
      <c r="BC4" s="12">
        <f>BB5+1</f>
        <v>7700000</v>
      </c>
      <c r="BD4" s="12">
        <f>BC5+1</f>
        <v>10000000</v>
      </c>
      <c r="BE4" s="20">
        <v>64</v>
      </c>
      <c r="BF4" s="12">
        <v>0</v>
      </c>
      <c r="BG4" s="12">
        <f>BF5+1</f>
        <v>600001</v>
      </c>
      <c r="BH4" s="12">
        <f>BG5+1</f>
        <v>1300000</v>
      </c>
      <c r="BI4" s="12">
        <f>BH5+1</f>
        <v>4100000</v>
      </c>
      <c r="BJ4" s="12">
        <f>BI5+1</f>
        <v>7700000</v>
      </c>
      <c r="BK4" s="12">
        <f>BJ5+1</f>
        <v>10000000</v>
      </c>
      <c r="BL4" s="21">
        <v>65</v>
      </c>
      <c r="BM4" s="12">
        <v>0</v>
      </c>
      <c r="BN4" s="12">
        <f>BM5+1</f>
        <v>1100001</v>
      </c>
      <c r="BO4" s="12">
        <f>BN5+1</f>
        <v>3300000</v>
      </c>
      <c r="BP4" s="12">
        <f>BO5+1</f>
        <v>4100000</v>
      </c>
      <c r="BQ4" s="12">
        <f>BP5+1</f>
        <v>7700000</v>
      </c>
      <c r="BR4" s="12">
        <f>BQ5+1</f>
        <v>10000000</v>
      </c>
    </row>
    <row r="5" spans="1:70" x14ac:dyDescent="0.2">
      <c r="A5" s="1"/>
      <c r="B5" s="305" t="s">
        <v>86</v>
      </c>
      <c r="C5" s="305"/>
      <c r="D5" s="305"/>
      <c r="E5" s="305" t="s">
        <v>87</v>
      </c>
      <c r="F5" s="305"/>
      <c r="G5" s="305"/>
      <c r="H5" s="305" t="s">
        <v>88</v>
      </c>
      <c r="I5" s="305"/>
      <c r="J5" s="312" t="s">
        <v>89</v>
      </c>
      <c r="K5" s="313"/>
      <c r="L5" s="314"/>
      <c r="M5" s="312" t="s">
        <v>90</v>
      </c>
      <c r="N5" s="313"/>
      <c r="O5" s="314"/>
      <c r="P5" s="312" t="s">
        <v>91</v>
      </c>
      <c r="Q5" s="313"/>
      <c r="R5" s="314"/>
      <c r="S5" s="312" t="s">
        <v>92</v>
      </c>
      <c r="T5" s="313"/>
      <c r="U5" s="314"/>
      <c r="V5" s="312" t="s">
        <v>93</v>
      </c>
      <c r="W5" s="313"/>
      <c r="X5" s="314"/>
      <c r="Y5" s="312" t="s">
        <v>94</v>
      </c>
      <c r="Z5" s="313"/>
      <c r="AA5" s="314"/>
      <c r="AC5" s="22">
        <f>DATE(YEAR(試算基準日),1,1)</f>
        <v>46023</v>
      </c>
      <c r="AD5" s="12">
        <v>600000</v>
      </c>
      <c r="AE5" s="12">
        <v>1299999</v>
      </c>
      <c r="AF5" s="12">
        <v>4099999</v>
      </c>
      <c r="AG5" s="12">
        <v>7699999</v>
      </c>
      <c r="AH5" s="12">
        <v>9999999</v>
      </c>
      <c r="AI5" s="12"/>
      <c r="AJ5" s="22">
        <f>DATE(YEAR(試算基準日),1,1)</f>
        <v>46023</v>
      </c>
      <c r="AK5" s="12">
        <v>1100000</v>
      </c>
      <c r="AL5" s="12">
        <v>3299999</v>
      </c>
      <c r="AM5" s="12">
        <v>4099999</v>
      </c>
      <c r="AN5" s="12">
        <v>7699999</v>
      </c>
      <c r="AO5" s="12">
        <v>9999999</v>
      </c>
      <c r="AP5" s="12"/>
      <c r="AQ5" s="22">
        <f>DATE(YEAR(試算基準日),1,1)</f>
        <v>46023</v>
      </c>
      <c r="AR5" s="12">
        <v>600000</v>
      </c>
      <c r="AS5" s="12">
        <v>1299999</v>
      </c>
      <c r="AT5" s="12">
        <v>4099999</v>
      </c>
      <c r="AU5" s="12">
        <v>7699999</v>
      </c>
      <c r="AV5" s="12">
        <v>9999999</v>
      </c>
      <c r="AW5" s="12"/>
      <c r="AX5" s="22">
        <f>DATE(YEAR(試算基準日),1,1)</f>
        <v>46023</v>
      </c>
      <c r="AY5" s="12">
        <v>1100000</v>
      </c>
      <c r="AZ5" s="12">
        <v>3299999</v>
      </c>
      <c r="BA5" s="12">
        <v>4099999</v>
      </c>
      <c r="BB5" s="12">
        <v>7699999</v>
      </c>
      <c r="BC5" s="12">
        <v>9999999</v>
      </c>
      <c r="BD5" s="12"/>
      <c r="BE5" s="22">
        <f>DATE(YEAR(試算基準日),1,1)</f>
        <v>46023</v>
      </c>
      <c r="BF5" s="12">
        <v>600000</v>
      </c>
      <c r="BG5" s="12">
        <v>1299999</v>
      </c>
      <c r="BH5" s="12">
        <v>4099999</v>
      </c>
      <c r="BI5" s="12">
        <v>7699999</v>
      </c>
      <c r="BJ5" s="12">
        <v>9999999</v>
      </c>
      <c r="BK5" s="12"/>
      <c r="BL5" s="22">
        <f>DATE(YEAR(試算基準日),1,1)</f>
        <v>46023</v>
      </c>
      <c r="BM5" s="12">
        <v>1100000</v>
      </c>
      <c r="BN5" s="12">
        <v>3299999</v>
      </c>
      <c r="BO5" s="12">
        <v>4099999</v>
      </c>
      <c r="BP5" s="12">
        <v>7699999</v>
      </c>
      <c r="BQ5" s="12">
        <v>9999999</v>
      </c>
      <c r="BR5" s="12"/>
    </row>
    <row r="6" spans="1:70" x14ac:dyDescent="0.2">
      <c r="A6" s="1" t="s">
        <v>95</v>
      </c>
      <c r="B6" s="305" t="str">
        <f>IF(税額計算表!B21="","",税額計算表!B21)</f>
        <v/>
      </c>
      <c r="C6" s="305"/>
      <c r="D6" s="305"/>
      <c r="E6" s="306" t="str">
        <f>IF(税額計算表!G21="","",税額計算表!G21)</f>
        <v/>
      </c>
      <c r="F6" s="306"/>
      <c r="G6" s="306"/>
      <c r="H6" s="307" t="str">
        <f t="shared" ref="H6:H11" si="0">IF(E6="","",YEAR(試算基準日)-YEAR(E6))</f>
        <v/>
      </c>
      <c r="I6" s="307"/>
      <c r="J6" s="301">
        <f>IF(税額計算表!L21="",0,税額計算表!L21)</f>
        <v>0</v>
      </c>
      <c r="K6" s="301"/>
      <c r="L6" s="301"/>
      <c r="M6" s="302">
        <f>税額計算表!O21</f>
        <v>0</v>
      </c>
      <c r="N6" s="303"/>
      <c r="O6" s="304"/>
      <c r="P6" s="302" t="str">
        <f>IF(税額計算表!R21="","",税額計算表!R21)</f>
        <v/>
      </c>
      <c r="Q6" s="303"/>
      <c r="R6" s="304"/>
      <c r="S6" s="302" t="str">
        <f t="shared" ref="S6:S11" si="1">IF(H6&gt;=$P$13,IF(P6="","",IF(SUM(AC6:BR6)-$S$13&lt;0,0,SUM(AC6:BR6)-$S$13)),IF(P6="","",SUM(AC6:BR6)))</f>
        <v/>
      </c>
      <c r="T6" s="303"/>
      <c r="U6" s="304"/>
      <c r="V6" s="301">
        <f>IF(税額計算表!X21="",0,税額計算表!X21)</f>
        <v>0</v>
      </c>
      <c r="W6" s="301"/>
      <c r="X6" s="301"/>
      <c r="Y6" s="302">
        <f t="shared" ref="Y6:Y11" si="2">IF(M6="",0,M6)+IF(S6="",0,S6)+IF(V6="",0,V6)</f>
        <v>0</v>
      </c>
      <c r="Z6" s="303"/>
      <c r="AA6" s="304"/>
      <c r="AC6" s="1" t="str">
        <f t="shared" ref="AC6:AC11" si="3">IF($P6="","",IF(AND($M6+$V6&lt;=AH$3,DATEDIF($E6,AC$5,"Y")&lt;=AC$4,$P6&gt;0),"○","×"))</f>
        <v/>
      </c>
      <c r="AD6" s="12" t="str">
        <f>IF($P6="","",IF($AC6="×",0,IF(AND($P6&gt;=AD$4,$P6&lt;=AD$5),0,0)))</f>
        <v/>
      </c>
      <c r="AE6" s="12" t="str">
        <f>IF($P6="","",IF($AC6="×",0,IF(AND($P6&gt;=AE$4,$P6&lt;=AE$5),$P6*AE$1-AE$2,0)))</f>
        <v/>
      </c>
      <c r="AF6" s="12" t="str">
        <f>IF($P6="","",IF($AC6="×",0,IF(AND($P6&gt;=AF$4,$P6&lt;=AF$5),$P6*AF$1-AF$2,0)))</f>
        <v/>
      </c>
      <c r="AG6" s="12" t="str">
        <f>IF($P6="","",IF($AC6="×",0,IF(AND($P6&gt;=AG$4,$P6&lt;=AG$5),$P6*AG$1-AG$2,0)))</f>
        <v/>
      </c>
      <c r="AH6" s="12" t="str">
        <f>IF($P6="","",IF($AC6="×",0,IF(AND($P6&gt;=AH$4,$P6&lt;=AH$5),$P6*AH$1-AH$2,0)))</f>
        <v/>
      </c>
      <c r="AI6" s="12" t="str">
        <f t="shared" ref="AI6:AI11" si="4">IF($P6="","",IF($AC6="×",0,IF($P6&gt;=AI$4,$P6*AI$1-AI$2,0)))</f>
        <v/>
      </c>
      <c r="AJ6" s="1" t="str">
        <f t="shared" ref="AJ6:AJ11" si="5">IF($P6="","",IF(AND($M6+$V6&lt;=AO$3,DATEDIF($E6,AJ$5,"Y")&gt;=AJ$4,$P6&gt;0),"○","×"))</f>
        <v/>
      </c>
      <c r="AK6" s="12" t="str">
        <f>IF($P6="","",IF($AJ6="×",0,IF(AND($P6&gt;=AK$4,$P6&lt;=AK$5),0,0)))</f>
        <v/>
      </c>
      <c r="AL6" s="12" t="str">
        <f>IF($P6="","",IF($AJ6="×",0,IF(AND($P6&gt;=AL$4,$P6&lt;=AL$5),$P6*AL$1-AL$2,0)))</f>
        <v/>
      </c>
      <c r="AM6" s="12" t="str">
        <f>IF($P6="","",IF($AJ6="×",0,IF(AND($P6&gt;=AM$4,$P6&lt;=AM$5),$P6*AM$1-AM$2,0)))</f>
        <v/>
      </c>
      <c r="AN6" s="12" t="str">
        <f>IF($P6="","",IF($AJ6="×",0,IF(AND($P6&gt;=AN$4,$P6&lt;=AN$5),$P6*AN$1-AN$2,0)))</f>
        <v/>
      </c>
      <c r="AO6" s="12" t="str">
        <f>IF($P6="","",IF($AJ6="×",0,IF(AND($P6&gt;=AO$4,$P6&lt;=AO$5),$P6*AO$1-AO$2,0)))</f>
        <v/>
      </c>
      <c r="AP6" s="12" t="str">
        <f>IF($P6="","",IF($AJ6="×",0,IF($P6&gt;=AP$4,$P6*AP$1-AP$2,0)))</f>
        <v/>
      </c>
      <c r="AQ6" s="1" t="str">
        <f t="shared" ref="AQ6:AQ11" si="6">IF($P6="","",IF(AND($M6+$V6&lt;=AV$3,DATEDIF($E6,AQ$5,"Y")&lt;=AQ$4,$P6&gt;0,$M6+$V6&gt;AH$3),"○","×"))</f>
        <v/>
      </c>
      <c r="AR6" s="12" t="str">
        <f t="shared" ref="AR6:AR11" si="7">IF($P6="","",IF($AQ6="×",0,IF(AND($P6&gt;=AR$4,$P6&lt;=AR$5),0,0)))</f>
        <v/>
      </c>
      <c r="AS6" s="12" t="str">
        <f>IF($P6="","",IF($AQ6="×",0,IF(AND($P6&gt;=AS$4,$P6&lt;=AS$5),$P6*AS$1-AS$2,0)))</f>
        <v/>
      </c>
      <c r="AT6" s="12" t="str">
        <f>IF($P6="","",IF($AQ6="×",0,IF(AND($P6&gt;=AT$4,$P6&lt;=AT$5),$P6*AT$1-AT$2,0)))</f>
        <v/>
      </c>
      <c r="AU6" s="12" t="str">
        <f>IF($P6="","",IF($AQ6="×",0,IF(AND($P6&gt;=AU$4,$P6&lt;=AU$5),$P6*AU$1-AU$2,0)))</f>
        <v/>
      </c>
      <c r="AV6" s="12" t="str">
        <f>IF($P6="","",IF($AQ6="×",0,IF(AND($P6&gt;=AV$4,$P6&lt;=AV$5),$P6*AV$1-AV$2,0)))</f>
        <v/>
      </c>
      <c r="AW6" s="12" t="str">
        <f t="shared" ref="AW6:AW11" si="8">IF($P6="","",IF($AQ6="×",0,IF($P6&gt;=AW$4,$P6*AW$1-AW$2,0)))</f>
        <v/>
      </c>
      <c r="AX6" s="1" t="str">
        <f t="shared" ref="AX6:AX11" si="9">IF($P6="","",IF(AND($M6+$V6&lt;=BC$3,DATEDIF($E6,AX$5,"Y")&gt;=AX$4,$P6&gt;0,$M6+$V6&gt;AO$3),"○","×"))</f>
        <v/>
      </c>
      <c r="AY6" s="12" t="str">
        <f t="shared" ref="AY6:AY11" si="10">IF($P6="","",IF($AX6="×",0,IF(AND($P6&gt;=AY$4,$P6&lt;=AY$5),0,0)))</f>
        <v/>
      </c>
      <c r="AZ6" s="12" t="str">
        <f>IF($P6="","",IF($AX6="×",0,IF(AND($P6&gt;=AZ$4,$P6&lt;=AZ$5),$P6*AZ$1-AZ$2,0)))</f>
        <v/>
      </c>
      <c r="BA6" s="12" t="str">
        <f>IF($P6="","",IF($AX6="×",0,IF(AND($P6&gt;=BA$4,$P6&lt;=BA$5),$P6*BA$1-BA$2,0)))</f>
        <v/>
      </c>
      <c r="BB6" s="12" t="str">
        <f>IF($P6="","",IF($AX6="×",0,IF(AND($P6&gt;=BB$4,$P6&lt;=BB$5),$P6*BB$1-BB$2,0)))</f>
        <v/>
      </c>
      <c r="BC6" s="12" t="str">
        <f>IF($P6="","",IF($AX6="×",0,IF(AND($P6&gt;=BC$4,$P6&lt;=BC$5),$P6*BC$1-BC$2,0)))</f>
        <v/>
      </c>
      <c r="BD6" s="12" t="str">
        <f t="shared" ref="BD6:BD11" si="11">IF($P6="","",IF($AX6="×",0,IF($P6&gt;=BD$4,$P6*BD$1-BD$2,0)))</f>
        <v/>
      </c>
      <c r="BE6" s="1" t="str">
        <f t="shared" ref="BE6:BE11" si="12">IF($P6="","",IF(AND(DATEDIF($E6,BE$5,"Y")&lt;=BE$4,$P6&gt;0,$M6+$V6&gt;AV$3),"○","×"))</f>
        <v/>
      </c>
      <c r="BF6" s="12" t="str">
        <f t="shared" ref="BF6:BF11" si="13">IF($P6="","",IF($BE6="×",0,IF(AND($P6&gt;=BF$4,$P6&lt;=BF$5),0,0)))</f>
        <v/>
      </c>
      <c r="BG6" s="12" t="str">
        <f>IF($P6="","",IF($BE6="×",0,IF(AND($P6&gt;=BG$4,$P6&lt;=BG$5),$P6*BG$1-BG$2,0)))</f>
        <v/>
      </c>
      <c r="BH6" s="12" t="str">
        <f>IF($P6="","",IF($BE6="×",0,IF(AND($P6&gt;=BH$4,$P6&lt;=BH$5),$P6*BH$1-BH$2,0)))</f>
        <v/>
      </c>
      <c r="BI6" s="12" t="str">
        <f>IF($P6="","",IF($BE6="×",0,IF(AND($P6&gt;=BI$4,$P6&lt;=BI$5),$P6*BI$1-BI$2,0)))</f>
        <v/>
      </c>
      <c r="BJ6" s="12" t="str">
        <f>IF($P6="","",IF($BE6="×",0,IF(AND($P6&gt;=BJ$4,$P6&lt;=BJ$5),$P6*BJ$1-BJ$2,0)))</f>
        <v/>
      </c>
      <c r="BK6" s="12" t="str">
        <f t="shared" ref="BK6:BK11" si="14">IF($P6="","",IF($BE6="×",0,IF($P6&gt;=BK$4,$P6*BK$1-BK$2,0)))</f>
        <v/>
      </c>
      <c r="BL6" s="1" t="str">
        <f t="shared" ref="BL6:BL11" si="15">IF($P6="","",IF(AND(DATEDIF($E6,BL$5,"Y")&gt;=BL$4,$P6&gt;0,$M6+$V6&gt;BC$3),"○","×"))</f>
        <v/>
      </c>
      <c r="BM6" s="12" t="str">
        <f t="shared" ref="BM6:BM11" si="16">IF($P6="","",IF($BL6="×",0,IF(AND($P6&gt;=BM$4,$P6&lt;=BM$5),0,0)))</f>
        <v/>
      </c>
      <c r="BN6" s="12" t="str">
        <f>IF($P6="","",IF($BL6="×",0,IF(AND($P6&gt;=BN$4,$P6&lt;=BN$5),$P6*BN$1-BN$2,0)))</f>
        <v/>
      </c>
      <c r="BO6" s="12" t="str">
        <f>IF($P6="","",IF($BL6="×",0,IF(AND($P6&gt;=BO$4,$P6&lt;=BO$5),$P6*BO$1-BO$2,0)))</f>
        <v/>
      </c>
      <c r="BP6" s="12" t="str">
        <f>IF($P6="","",IF($BL6="×",0,IF(AND($P6&gt;=BP$4,$P6&lt;=BP$5),$P6*BP$1-BP$2,0)))</f>
        <v/>
      </c>
      <c r="BQ6" s="12" t="str">
        <f>IF($P6="","",IF($BL6="×",0,IF(AND($P6&gt;=BQ$4,$P6&lt;=BQ$5),$P6*BQ$1-BQ$2,0)))</f>
        <v/>
      </c>
      <c r="BR6" s="12" t="str">
        <f t="shared" ref="BR6:BR11" si="17">IF($P6="","",IF($BL6="×",0,IF($P6&gt;=BR$4,$P6*BR$1-BR$2,0)))</f>
        <v/>
      </c>
    </row>
    <row r="7" spans="1:70" x14ac:dyDescent="0.2">
      <c r="A7" s="1" t="s">
        <v>96</v>
      </c>
      <c r="B7" s="305" t="str">
        <f>IF(税額計算表!B22="","",税額計算表!B22)</f>
        <v/>
      </c>
      <c r="C7" s="305"/>
      <c r="D7" s="305"/>
      <c r="E7" s="306" t="str">
        <f>IF(税額計算表!G22="","",税額計算表!G22)</f>
        <v/>
      </c>
      <c r="F7" s="306"/>
      <c r="G7" s="306"/>
      <c r="H7" s="319" t="str">
        <f t="shared" si="0"/>
        <v/>
      </c>
      <c r="I7" s="320"/>
      <c r="J7" s="301">
        <f>IF(税額計算表!L22="",0,税額計算表!L22)</f>
        <v>0</v>
      </c>
      <c r="K7" s="301"/>
      <c r="L7" s="301"/>
      <c r="M7" s="302">
        <f>税額計算表!O22</f>
        <v>0</v>
      </c>
      <c r="N7" s="303"/>
      <c r="O7" s="304"/>
      <c r="P7" s="302" t="str">
        <f>IF(税額計算表!R22="","",税額計算表!R22)</f>
        <v/>
      </c>
      <c r="Q7" s="303"/>
      <c r="R7" s="304"/>
      <c r="S7" s="302" t="str">
        <f t="shared" si="1"/>
        <v/>
      </c>
      <c r="T7" s="303"/>
      <c r="U7" s="304"/>
      <c r="V7" s="301">
        <f>IF(税額計算表!X22="",0,税額計算表!X22)</f>
        <v>0</v>
      </c>
      <c r="W7" s="301"/>
      <c r="X7" s="301"/>
      <c r="Y7" s="302">
        <f t="shared" si="2"/>
        <v>0</v>
      </c>
      <c r="Z7" s="303"/>
      <c r="AA7" s="304"/>
      <c r="AC7" s="1" t="str">
        <f t="shared" si="3"/>
        <v/>
      </c>
      <c r="AD7" s="12" t="str">
        <f>IF($P7="","",IF($AC7="×",0,IF(AND($P7&gt;=AD$4,$P7&lt;=AD$5),0,0)))</f>
        <v/>
      </c>
      <c r="AE7" s="12" t="str">
        <f t="shared" ref="AE7:AH11" si="18">IF($P7="","",IF($AC7="×",0,IF(AND($P7&gt;=AE$4,$P7&lt;=AE$5),$P7*AE$1-AE$2,0)))</f>
        <v/>
      </c>
      <c r="AF7" s="12" t="str">
        <f t="shared" si="18"/>
        <v/>
      </c>
      <c r="AG7" s="12" t="str">
        <f t="shared" si="18"/>
        <v/>
      </c>
      <c r="AH7" s="12" t="str">
        <f t="shared" si="18"/>
        <v/>
      </c>
      <c r="AI7" s="12" t="str">
        <f t="shared" si="4"/>
        <v/>
      </c>
      <c r="AJ7" s="1" t="str">
        <f t="shared" si="5"/>
        <v/>
      </c>
      <c r="AK7" s="12" t="str">
        <f t="shared" ref="AK7:AK12" si="19">IF($P7="","",IF($AJ7="×",0,IF(AND($P7&gt;=AK$4,$P7&lt;=AK$5),0,0)))</f>
        <v/>
      </c>
      <c r="AL7" s="12" t="str">
        <f t="shared" ref="AL7:AO12" si="20">IF($P7="","",IF($AJ7="×",0,IF(AND($P7&gt;=AL$4,$P7&lt;=AL$5),$P7*AL$1-AL$2,0)))</f>
        <v/>
      </c>
      <c r="AM7" s="12" t="str">
        <f t="shared" si="20"/>
        <v/>
      </c>
      <c r="AN7" s="12" t="str">
        <f t="shared" si="20"/>
        <v/>
      </c>
      <c r="AO7" s="12" t="str">
        <f t="shared" si="20"/>
        <v/>
      </c>
      <c r="AP7" s="12" t="str">
        <f t="shared" ref="AP7:AP12" si="21">IF($P7="","",IF($AJ7="×",0,IF($P7&gt;=AP$4,$P7*AP$1-AP$2,0)))</f>
        <v/>
      </c>
      <c r="AQ7" s="1" t="str">
        <f t="shared" si="6"/>
        <v/>
      </c>
      <c r="AR7" s="12" t="str">
        <f t="shared" si="7"/>
        <v/>
      </c>
      <c r="AS7" s="12" t="str">
        <f t="shared" ref="AS7:AV11" si="22">IF($P7="","",IF($AQ7="×",0,IF(AND($P7&gt;=AS$4,$P7&lt;=AS$5),$P7*AS$1-AS$2,0)))</f>
        <v/>
      </c>
      <c r="AT7" s="12" t="str">
        <f t="shared" si="22"/>
        <v/>
      </c>
      <c r="AU7" s="12" t="str">
        <f t="shared" si="22"/>
        <v/>
      </c>
      <c r="AV7" s="12" t="str">
        <f t="shared" si="22"/>
        <v/>
      </c>
      <c r="AW7" s="12" t="str">
        <f t="shared" si="8"/>
        <v/>
      </c>
      <c r="AX7" s="1" t="str">
        <f t="shared" si="9"/>
        <v/>
      </c>
      <c r="AY7" s="12" t="str">
        <f t="shared" si="10"/>
        <v/>
      </c>
      <c r="AZ7" s="12" t="str">
        <f t="shared" ref="AZ7:BC11" si="23">IF($P7="","",IF($AX7="×",0,IF(AND($P7&gt;=AZ$4,$P7&lt;=AZ$5),$P7*AZ$1-AZ$2,0)))</f>
        <v/>
      </c>
      <c r="BA7" s="12" t="str">
        <f t="shared" si="23"/>
        <v/>
      </c>
      <c r="BB7" s="12" t="str">
        <f t="shared" si="23"/>
        <v/>
      </c>
      <c r="BC7" s="12" t="str">
        <f t="shared" si="23"/>
        <v/>
      </c>
      <c r="BD7" s="12" t="str">
        <f t="shared" si="11"/>
        <v/>
      </c>
      <c r="BE7" s="1" t="str">
        <f t="shared" si="12"/>
        <v/>
      </c>
      <c r="BF7" s="12" t="str">
        <f t="shared" si="13"/>
        <v/>
      </c>
      <c r="BG7" s="12" t="str">
        <f t="shared" ref="BG7:BJ11" si="24">IF($P7="","",IF($BE7="×",0,IF(AND($P7&gt;=BG$4,$P7&lt;=BG$5),$P7*BG$1-BG$2,0)))</f>
        <v/>
      </c>
      <c r="BH7" s="12" t="str">
        <f t="shared" si="24"/>
        <v/>
      </c>
      <c r="BI7" s="12" t="str">
        <f t="shared" si="24"/>
        <v/>
      </c>
      <c r="BJ7" s="12" t="str">
        <f t="shared" si="24"/>
        <v/>
      </c>
      <c r="BK7" s="12" t="str">
        <f t="shared" si="14"/>
        <v/>
      </c>
      <c r="BL7" s="1" t="str">
        <f t="shared" si="15"/>
        <v/>
      </c>
      <c r="BM7" s="12" t="str">
        <f t="shared" si="16"/>
        <v/>
      </c>
      <c r="BN7" s="12" t="str">
        <f t="shared" ref="BN7:BQ11" si="25">IF($P7="","",IF($BL7="×",0,IF(AND($P7&gt;=BN$4,$P7&lt;=BN$5),$P7*BN$1-BN$2,0)))</f>
        <v/>
      </c>
      <c r="BO7" s="12" t="str">
        <f t="shared" si="25"/>
        <v/>
      </c>
      <c r="BP7" s="12" t="str">
        <f t="shared" si="25"/>
        <v/>
      </c>
      <c r="BQ7" s="12" t="str">
        <f t="shared" si="25"/>
        <v/>
      </c>
      <c r="BR7" s="12" t="str">
        <f t="shared" si="17"/>
        <v/>
      </c>
    </row>
    <row r="8" spans="1:70" x14ac:dyDescent="0.2">
      <c r="A8" s="1" t="s">
        <v>97</v>
      </c>
      <c r="B8" s="305" t="str">
        <f>IF(税額計算表!B23="","",税額計算表!B23)</f>
        <v/>
      </c>
      <c r="C8" s="305"/>
      <c r="D8" s="305"/>
      <c r="E8" s="306" t="str">
        <f>IF(税額計算表!G23="","",税額計算表!G23)</f>
        <v/>
      </c>
      <c r="F8" s="306"/>
      <c r="G8" s="306"/>
      <c r="H8" s="319" t="str">
        <f t="shared" si="0"/>
        <v/>
      </c>
      <c r="I8" s="320"/>
      <c r="J8" s="301">
        <f>IF(税額計算表!L23="",0,税額計算表!L23)</f>
        <v>0</v>
      </c>
      <c r="K8" s="301"/>
      <c r="L8" s="301"/>
      <c r="M8" s="302">
        <f>税額計算表!O23</f>
        <v>0</v>
      </c>
      <c r="N8" s="303"/>
      <c r="O8" s="304"/>
      <c r="P8" s="302" t="str">
        <f>IF(税額計算表!R23="","",税額計算表!R23)</f>
        <v/>
      </c>
      <c r="Q8" s="303"/>
      <c r="R8" s="304"/>
      <c r="S8" s="302" t="str">
        <f t="shared" si="1"/>
        <v/>
      </c>
      <c r="T8" s="303"/>
      <c r="U8" s="304"/>
      <c r="V8" s="301">
        <f>IF(税額計算表!X23="",0,税額計算表!X23)</f>
        <v>0</v>
      </c>
      <c r="W8" s="301"/>
      <c r="X8" s="301"/>
      <c r="Y8" s="302">
        <f t="shared" si="2"/>
        <v>0</v>
      </c>
      <c r="Z8" s="303"/>
      <c r="AA8" s="304"/>
      <c r="AC8" s="1" t="str">
        <f t="shared" si="3"/>
        <v/>
      </c>
      <c r="AD8" s="12" t="str">
        <f>IF($P8="","",IF($AC8="×",0,IF(AND($P8&gt;=AD$4,$P8&lt;=AD$5),0,0)))</f>
        <v/>
      </c>
      <c r="AE8" s="12" t="str">
        <f t="shared" si="18"/>
        <v/>
      </c>
      <c r="AF8" s="12" t="str">
        <f t="shared" si="18"/>
        <v/>
      </c>
      <c r="AG8" s="12" t="str">
        <f>IF($P8="","",IF($AC8="×",0,IF(AND($P8&gt;=AG$4,$P8&lt;=AG$5),$P8*AG$1-AG$2,0)))</f>
        <v/>
      </c>
      <c r="AH8" s="12" t="str">
        <f>IF($P8="","",IF($AC8="×",0,IF(AND($P8&gt;=AH$4,$P8&lt;=AH$5),$P8*AH$1-AH$2,0)))</f>
        <v/>
      </c>
      <c r="AI8" s="12" t="str">
        <f t="shared" si="4"/>
        <v/>
      </c>
      <c r="AJ8" s="1" t="str">
        <f t="shared" si="5"/>
        <v/>
      </c>
      <c r="AK8" s="12" t="str">
        <f t="shared" si="19"/>
        <v/>
      </c>
      <c r="AL8" s="12" t="str">
        <f t="shared" si="20"/>
        <v/>
      </c>
      <c r="AM8" s="12" t="str">
        <f t="shared" si="20"/>
        <v/>
      </c>
      <c r="AN8" s="12" t="str">
        <f t="shared" si="20"/>
        <v/>
      </c>
      <c r="AO8" s="12" t="str">
        <f t="shared" si="20"/>
        <v/>
      </c>
      <c r="AP8" s="12" t="str">
        <f t="shared" si="21"/>
        <v/>
      </c>
      <c r="AQ8" s="1" t="str">
        <f t="shared" si="6"/>
        <v/>
      </c>
      <c r="AR8" s="12" t="str">
        <f t="shared" si="7"/>
        <v/>
      </c>
      <c r="AS8" s="12" t="str">
        <f t="shared" si="22"/>
        <v/>
      </c>
      <c r="AT8" s="12" t="str">
        <f t="shared" si="22"/>
        <v/>
      </c>
      <c r="AU8" s="12" t="str">
        <f t="shared" si="22"/>
        <v/>
      </c>
      <c r="AV8" s="12" t="str">
        <f t="shared" si="22"/>
        <v/>
      </c>
      <c r="AW8" s="12" t="str">
        <f t="shared" si="8"/>
        <v/>
      </c>
      <c r="AX8" s="1" t="str">
        <f t="shared" si="9"/>
        <v/>
      </c>
      <c r="AY8" s="12" t="str">
        <f t="shared" si="10"/>
        <v/>
      </c>
      <c r="AZ8" s="12" t="str">
        <f t="shared" si="23"/>
        <v/>
      </c>
      <c r="BA8" s="12" t="str">
        <f t="shared" si="23"/>
        <v/>
      </c>
      <c r="BB8" s="12" t="str">
        <f t="shared" si="23"/>
        <v/>
      </c>
      <c r="BC8" s="12" t="str">
        <f t="shared" si="23"/>
        <v/>
      </c>
      <c r="BD8" s="12" t="str">
        <f t="shared" si="11"/>
        <v/>
      </c>
      <c r="BE8" s="1" t="str">
        <f t="shared" si="12"/>
        <v/>
      </c>
      <c r="BF8" s="12" t="str">
        <f t="shared" si="13"/>
        <v/>
      </c>
      <c r="BG8" s="12" t="str">
        <f t="shared" si="24"/>
        <v/>
      </c>
      <c r="BH8" s="12" t="str">
        <f t="shared" si="24"/>
        <v/>
      </c>
      <c r="BI8" s="12" t="str">
        <f t="shared" si="24"/>
        <v/>
      </c>
      <c r="BJ8" s="12" t="str">
        <f t="shared" si="24"/>
        <v/>
      </c>
      <c r="BK8" s="12" t="str">
        <f t="shared" si="14"/>
        <v/>
      </c>
      <c r="BL8" s="1" t="str">
        <f t="shared" si="15"/>
        <v/>
      </c>
      <c r="BM8" s="12" t="str">
        <f t="shared" si="16"/>
        <v/>
      </c>
      <c r="BN8" s="12" t="str">
        <f t="shared" si="25"/>
        <v/>
      </c>
      <c r="BO8" s="12" t="str">
        <f t="shared" si="25"/>
        <v/>
      </c>
      <c r="BP8" s="12" t="str">
        <f t="shared" si="25"/>
        <v/>
      </c>
      <c r="BQ8" s="12" t="str">
        <f t="shared" si="25"/>
        <v/>
      </c>
      <c r="BR8" s="12" t="str">
        <f t="shared" si="17"/>
        <v/>
      </c>
    </row>
    <row r="9" spans="1:70" x14ac:dyDescent="0.2">
      <c r="A9" s="1" t="s">
        <v>98</v>
      </c>
      <c r="B9" s="305" t="str">
        <f>IF(税額計算表!B24="","",税額計算表!B24)</f>
        <v/>
      </c>
      <c r="C9" s="305"/>
      <c r="D9" s="305"/>
      <c r="E9" s="306" t="str">
        <f>IF(税額計算表!G24="","",税額計算表!G24)</f>
        <v/>
      </c>
      <c r="F9" s="306"/>
      <c r="G9" s="306"/>
      <c r="H9" s="319" t="str">
        <f t="shared" si="0"/>
        <v/>
      </c>
      <c r="I9" s="320"/>
      <c r="J9" s="301">
        <f>IF(税額計算表!L24="",0,税額計算表!L24)</f>
        <v>0</v>
      </c>
      <c r="K9" s="301"/>
      <c r="L9" s="301"/>
      <c r="M9" s="302">
        <f>税額計算表!O24</f>
        <v>0</v>
      </c>
      <c r="N9" s="303"/>
      <c r="O9" s="304"/>
      <c r="P9" s="302" t="str">
        <f>IF(税額計算表!R24="","",税額計算表!R24)</f>
        <v/>
      </c>
      <c r="Q9" s="303"/>
      <c r="R9" s="304"/>
      <c r="S9" s="302" t="str">
        <f t="shared" si="1"/>
        <v/>
      </c>
      <c r="T9" s="303"/>
      <c r="U9" s="304"/>
      <c r="V9" s="301">
        <f>IF(税額計算表!X24="",0,税額計算表!X24)</f>
        <v>0</v>
      </c>
      <c r="W9" s="301"/>
      <c r="X9" s="301"/>
      <c r="Y9" s="302">
        <f t="shared" si="2"/>
        <v>0</v>
      </c>
      <c r="Z9" s="303"/>
      <c r="AA9" s="304"/>
      <c r="AC9" s="1" t="str">
        <f t="shared" si="3"/>
        <v/>
      </c>
      <c r="AD9" s="12" t="str">
        <f>IF($P9="","",IF($AC9="×",0,IF(AND($P9&gt;=AD$4,$P9&lt;=AD$5),0,0)))</f>
        <v/>
      </c>
      <c r="AE9" s="12" t="str">
        <f t="shared" si="18"/>
        <v/>
      </c>
      <c r="AF9" s="12" t="str">
        <f t="shared" si="18"/>
        <v/>
      </c>
      <c r="AG9" s="12" t="str">
        <f t="shared" si="18"/>
        <v/>
      </c>
      <c r="AH9" s="12" t="str">
        <f t="shared" si="18"/>
        <v/>
      </c>
      <c r="AI9" s="12" t="str">
        <f t="shared" si="4"/>
        <v/>
      </c>
      <c r="AJ9" s="1" t="str">
        <f t="shared" si="5"/>
        <v/>
      </c>
      <c r="AK9" s="12" t="str">
        <f t="shared" si="19"/>
        <v/>
      </c>
      <c r="AL9" s="12" t="str">
        <f t="shared" si="20"/>
        <v/>
      </c>
      <c r="AM9" s="12" t="str">
        <f t="shared" si="20"/>
        <v/>
      </c>
      <c r="AN9" s="12" t="str">
        <f t="shared" si="20"/>
        <v/>
      </c>
      <c r="AO9" s="12" t="str">
        <f t="shared" si="20"/>
        <v/>
      </c>
      <c r="AP9" s="12" t="str">
        <f t="shared" si="21"/>
        <v/>
      </c>
      <c r="AQ9" s="1" t="str">
        <f t="shared" si="6"/>
        <v/>
      </c>
      <c r="AR9" s="12" t="str">
        <f t="shared" si="7"/>
        <v/>
      </c>
      <c r="AS9" s="12" t="str">
        <f t="shared" si="22"/>
        <v/>
      </c>
      <c r="AT9" s="12" t="str">
        <f t="shared" si="22"/>
        <v/>
      </c>
      <c r="AU9" s="12" t="str">
        <f t="shared" si="22"/>
        <v/>
      </c>
      <c r="AV9" s="12" t="str">
        <f t="shared" si="22"/>
        <v/>
      </c>
      <c r="AW9" s="12" t="str">
        <f t="shared" si="8"/>
        <v/>
      </c>
      <c r="AX9" s="1" t="str">
        <f t="shared" si="9"/>
        <v/>
      </c>
      <c r="AY9" s="12" t="str">
        <f t="shared" si="10"/>
        <v/>
      </c>
      <c r="AZ9" s="12" t="str">
        <f t="shared" si="23"/>
        <v/>
      </c>
      <c r="BA9" s="12" t="str">
        <f t="shared" si="23"/>
        <v/>
      </c>
      <c r="BB9" s="12" t="str">
        <f t="shared" si="23"/>
        <v/>
      </c>
      <c r="BC9" s="12" t="str">
        <f t="shared" si="23"/>
        <v/>
      </c>
      <c r="BD9" s="12" t="str">
        <f t="shared" si="11"/>
        <v/>
      </c>
      <c r="BE9" s="1" t="str">
        <f t="shared" si="12"/>
        <v/>
      </c>
      <c r="BF9" s="12" t="str">
        <f t="shared" si="13"/>
        <v/>
      </c>
      <c r="BG9" s="12" t="str">
        <f t="shared" si="24"/>
        <v/>
      </c>
      <c r="BH9" s="12" t="str">
        <f t="shared" si="24"/>
        <v/>
      </c>
      <c r="BI9" s="12" t="str">
        <f t="shared" si="24"/>
        <v/>
      </c>
      <c r="BJ9" s="12" t="str">
        <f t="shared" si="24"/>
        <v/>
      </c>
      <c r="BK9" s="12" t="str">
        <f t="shared" si="14"/>
        <v/>
      </c>
      <c r="BL9" s="1" t="str">
        <f t="shared" si="15"/>
        <v/>
      </c>
      <c r="BM9" s="12" t="str">
        <f t="shared" si="16"/>
        <v/>
      </c>
      <c r="BN9" s="12" t="str">
        <f t="shared" si="25"/>
        <v/>
      </c>
      <c r="BO9" s="12" t="str">
        <f t="shared" si="25"/>
        <v/>
      </c>
      <c r="BP9" s="12" t="str">
        <f t="shared" si="25"/>
        <v/>
      </c>
      <c r="BQ9" s="12" t="str">
        <f t="shared" si="25"/>
        <v/>
      </c>
      <c r="BR9" s="12" t="str">
        <f t="shared" si="17"/>
        <v/>
      </c>
    </row>
    <row r="10" spans="1:70" x14ac:dyDescent="0.2">
      <c r="A10" s="1" t="s">
        <v>99</v>
      </c>
      <c r="B10" s="305" t="str">
        <f>IF(税額計算表!B25="","",税額計算表!B25)</f>
        <v/>
      </c>
      <c r="C10" s="305"/>
      <c r="D10" s="305"/>
      <c r="E10" s="306" t="str">
        <f>IF(税額計算表!G25="","",税額計算表!G25)</f>
        <v/>
      </c>
      <c r="F10" s="306"/>
      <c r="G10" s="306"/>
      <c r="H10" s="319" t="str">
        <f t="shared" si="0"/>
        <v/>
      </c>
      <c r="I10" s="320"/>
      <c r="J10" s="301">
        <f>IF(税額計算表!L25="",0,税額計算表!L25)</f>
        <v>0</v>
      </c>
      <c r="K10" s="301"/>
      <c r="L10" s="301"/>
      <c r="M10" s="302">
        <f>税額計算表!O25</f>
        <v>0</v>
      </c>
      <c r="N10" s="303"/>
      <c r="O10" s="304"/>
      <c r="P10" s="302" t="str">
        <f>IF(税額計算表!R25="","",税額計算表!R25)</f>
        <v/>
      </c>
      <c r="Q10" s="303"/>
      <c r="R10" s="304"/>
      <c r="S10" s="302" t="str">
        <f t="shared" si="1"/>
        <v/>
      </c>
      <c r="T10" s="303"/>
      <c r="U10" s="304"/>
      <c r="V10" s="301">
        <f>IF(税額計算表!X25="",0,税額計算表!X25)</f>
        <v>0</v>
      </c>
      <c r="W10" s="301"/>
      <c r="X10" s="301"/>
      <c r="Y10" s="302">
        <f t="shared" si="2"/>
        <v>0</v>
      </c>
      <c r="Z10" s="303"/>
      <c r="AA10" s="304"/>
      <c r="AC10" s="1" t="str">
        <f t="shared" si="3"/>
        <v/>
      </c>
      <c r="AD10" s="12" t="str">
        <f>IF($P10="","",IF($AC10="×",0,IF(AND($P10&gt;=AD$4,$P10&lt;=AD$5),0,0)))</f>
        <v/>
      </c>
      <c r="AE10" s="12" t="str">
        <f t="shared" si="18"/>
        <v/>
      </c>
      <c r="AF10" s="12" t="str">
        <f t="shared" si="18"/>
        <v/>
      </c>
      <c r="AG10" s="12" t="str">
        <f t="shared" si="18"/>
        <v/>
      </c>
      <c r="AH10" s="12" t="str">
        <f t="shared" si="18"/>
        <v/>
      </c>
      <c r="AI10" s="12" t="str">
        <f t="shared" si="4"/>
        <v/>
      </c>
      <c r="AJ10" s="1" t="str">
        <f t="shared" si="5"/>
        <v/>
      </c>
      <c r="AK10" s="12" t="str">
        <f t="shared" si="19"/>
        <v/>
      </c>
      <c r="AL10" s="12" t="str">
        <f t="shared" si="20"/>
        <v/>
      </c>
      <c r="AM10" s="12" t="str">
        <f t="shared" si="20"/>
        <v/>
      </c>
      <c r="AN10" s="12" t="str">
        <f t="shared" si="20"/>
        <v/>
      </c>
      <c r="AO10" s="12" t="str">
        <f t="shared" si="20"/>
        <v/>
      </c>
      <c r="AP10" s="12" t="str">
        <f t="shared" si="21"/>
        <v/>
      </c>
      <c r="AQ10" s="1" t="str">
        <f t="shared" si="6"/>
        <v/>
      </c>
      <c r="AR10" s="12" t="str">
        <f t="shared" si="7"/>
        <v/>
      </c>
      <c r="AS10" s="12" t="str">
        <f t="shared" si="22"/>
        <v/>
      </c>
      <c r="AT10" s="12" t="str">
        <f t="shared" si="22"/>
        <v/>
      </c>
      <c r="AU10" s="12" t="str">
        <f t="shared" si="22"/>
        <v/>
      </c>
      <c r="AV10" s="12" t="str">
        <f t="shared" si="22"/>
        <v/>
      </c>
      <c r="AW10" s="12" t="str">
        <f t="shared" si="8"/>
        <v/>
      </c>
      <c r="AX10" s="1" t="str">
        <f t="shared" si="9"/>
        <v/>
      </c>
      <c r="AY10" s="12" t="str">
        <f t="shared" si="10"/>
        <v/>
      </c>
      <c r="AZ10" s="12" t="str">
        <f t="shared" si="23"/>
        <v/>
      </c>
      <c r="BA10" s="12" t="str">
        <f t="shared" si="23"/>
        <v/>
      </c>
      <c r="BB10" s="12" t="str">
        <f t="shared" si="23"/>
        <v/>
      </c>
      <c r="BC10" s="12" t="str">
        <f t="shared" si="23"/>
        <v/>
      </c>
      <c r="BD10" s="12" t="str">
        <f t="shared" si="11"/>
        <v/>
      </c>
      <c r="BE10" s="1" t="str">
        <f t="shared" si="12"/>
        <v/>
      </c>
      <c r="BF10" s="12" t="str">
        <f t="shared" si="13"/>
        <v/>
      </c>
      <c r="BG10" s="12" t="str">
        <f t="shared" si="24"/>
        <v/>
      </c>
      <c r="BH10" s="12" t="str">
        <f t="shared" si="24"/>
        <v/>
      </c>
      <c r="BI10" s="12" t="str">
        <f t="shared" si="24"/>
        <v/>
      </c>
      <c r="BJ10" s="12" t="str">
        <f t="shared" si="24"/>
        <v/>
      </c>
      <c r="BK10" s="12" t="str">
        <f t="shared" si="14"/>
        <v/>
      </c>
      <c r="BL10" s="1" t="str">
        <f t="shared" si="15"/>
        <v/>
      </c>
      <c r="BM10" s="12" t="str">
        <f t="shared" si="16"/>
        <v/>
      </c>
      <c r="BN10" s="12" t="str">
        <f t="shared" si="25"/>
        <v/>
      </c>
      <c r="BO10" s="12" t="str">
        <f t="shared" si="25"/>
        <v/>
      </c>
      <c r="BP10" s="12" t="str">
        <f t="shared" si="25"/>
        <v/>
      </c>
      <c r="BQ10" s="12" t="str">
        <f t="shared" si="25"/>
        <v/>
      </c>
      <c r="BR10" s="12" t="str">
        <f t="shared" si="17"/>
        <v/>
      </c>
    </row>
    <row r="11" spans="1:70" x14ac:dyDescent="0.2">
      <c r="A11" s="1" t="s">
        <v>100</v>
      </c>
      <c r="B11" s="305" t="str">
        <f>IF(税額計算表!B26="","",税額計算表!B26)</f>
        <v/>
      </c>
      <c r="C11" s="305"/>
      <c r="D11" s="305"/>
      <c r="E11" s="306" t="str">
        <f>IF(税額計算表!G26="","",税額計算表!G26)</f>
        <v/>
      </c>
      <c r="F11" s="306"/>
      <c r="G11" s="306"/>
      <c r="H11" s="319" t="str">
        <f t="shared" si="0"/>
        <v/>
      </c>
      <c r="I11" s="320"/>
      <c r="J11" s="301">
        <f>IF(税額計算表!L26="",0,税額計算表!L26)</f>
        <v>0</v>
      </c>
      <c r="K11" s="301"/>
      <c r="L11" s="301"/>
      <c r="M11" s="302">
        <f>税額計算表!O26</f>
        <v>0</v>
      </c>
      <c r="N11" s="303"/>
      <c r="O11" s="304"/>
      <c r="P11" s="302" t="str">
        <f>IF(税額計算表!R26="","",税額計算表!R26)</f>
        <v/>
      </c>
      <c r="Q11" s="303"/>
      <c r="R11" s="304"/>
      <c r="S11" s="302" t="str">
        <f t="shared" si="1"/>
        <v/>
      </c>
      <c r="T11" s="303"/>
      <c r="U11" s="304"/>
      <c r="V11" s="301">
        <f>IF(税額計算表!X26="",0,税額計算表!X26)</f>
        <v>0</v>
      </c>
      <c r="W11" s="301"/>
      <c r="X11" s="301"/>
      <c r="Y11" s="302">
        <f t="shared" si="2"/>
        <v>0</v>
      </c>
      <c r="Z11" s="303"/>
      <c r="AA11" s="304"/>
      <c r="AC11" s="1" t="str">
        <f t="shared" si="3"/>
        <v/>
      </c>
      <c r="AD11" s="12" t="str">
        <f>IF($P11="","",IF($CU11="×",0,IF(AND($P11&gt;=AD$4,$P11&lt;=AD$5),0,0)))</f>
        <v/>
      </c>
      <c r="AE11" s="12" t="str">
        <f t="shared" si="18"/>
        <v/>
      </c>
      <c r="AF11" s="12" t="str">
        <f t="shared" si="18"/>
        <v/>
      </c>
      <c r="AG11" s="12" t="str">
        <f t="shared" si="18"/>
        <v/>
      </c>
      <c r="AH11" s="12" t="str">
        <f t="shared" si="18"/>
        <v/>
      </c>
      <c r="AI11" s="12" t="str">
        <f t="shared" si="4"/>
        <v/>
      </c>
      <c r="AJ11" s="1" t="str">
        <f t="shared" si="5"/>
        <v/>
      </c>
      <c r="AK11" s="12" t="str">
        <f t="shared" si="19"/>
        <v/>
      </c>
      <c r="AL11" s="12" t="str">
        <f t="shared" si="20"/>
        <v/>
      </c>
      <c r="AM11" s="12" t="str">
        <f t="shared" si="20"/>
        <v/>
      </c>
      <c r="AN11" s="12" t="str">
        <f t="shared" si="20"/>
        <v/>
      </c>
      <c r="AO11" s="12" t="str">
        <f t="shared" si="20"/>
        <v/>
      </c>
      <c r="AP11" s="12" t="str">
        <f t="shared" si="21"/>
        <v/>
      </c>
      <c r="AQ11" s="1" t="str">
        <f t="shared" si="6"/>
        <v/>
      </c>
      <c r="AR11" s="12" t="str">
        <f t="shared" si="7"/>
        <v/>
      </c>
      <c r="AS11" s="12" t="str">
        <f t="shared" si="22"/>
        <v/>
      </c>
      <c r="AT11" s="12" t="str">
        <f t="shared" si="22"/>
        <v/>
      </c>
      <c r="AU11" s="12" t="str">
        <f t="shared" si="22"/>
        <v/>
      </c>
      <c r="AV11" s="12" t="str">
        <f t="shared" si="22"/>
        <v/>
      </c>
      <c r="AW11" s="12" t="str">
        <f t="shared" si="8"/>
        <v/>
      </c>
      <c r="AX11" s="1" t="str">
        <f t="shared" si="9"/>
        <v/>
      </c>
      <c r="AY11" s="12" t="str">
        <f t="shared" si="10"/>
        <v/>
      </c>
      <c r="AZ11" s="12" t="str">
        <f t="shared" si="23"/>
        <v/>
      </c>
      <c r="BA11" s="12" t="str">
        <f t="shared" si="23"/>
        <v/>
      </c>
      <c r="BB11" s="12" t="str">
        <f t="shared" si="23"/>
        <v/>
      </c>
      <c r="BC11" s="12" t="str">
        <f t="shared" si="23"/>
        <v/>
      </c>
      <c r="BD11" s="12" t="str">
        <f t="shared" si="11"/>
        <v/>
      </c>
      <c r="BE11" s="1" t="str">
        <f t="shared" si="12"/>
        <v/>
      </c>
      <c r="BF11" s="12" t="str">
        <f t="shared" si="13"/>
        <v/>
      </c>
      <c r="BG11" s="12" t="str">
        <f t="shared" si="24"/>
        <v/>
      </c>
      <c r="BH11" s="12" t="str">
        <f t="shared" si="24"/>
        <v/>
      </c>
      <c r="BI11" s="12" t="str">
        <f t="shared" si="24"/>
        <v/>
      </c>
      <c r="BJ11" s="12" t="str">
        <f t="shared" si="24"/>
        <v/>
      </c>
      <c r="BK11" s="12" t="str">
        <f t="shared" si="14"/>
        <v/>
      </c>
      <c r="BL11" s="1" t="str">
        <f t="shared" si="15"/>
        <v/>
      </c>
      <c r="BM11" s="12" t="str">
        <f t="shared" si="16"/>
        <v/>
      </c>
      <c r="BN11" s="12" t="str">
        <f t="shared" si="25"/>
        <v/>
      </c>
      <c r="BO11" s="12" t="str">
        <f t="shared" si="25"/>
        <v/>
      </c>
      <c r="BP11" s="12" t="str">
        <f t="shared" si="25"/>
        <v/>
      </c>
      <c r="BQ11" s="12" t="str">
        <f t="shared" si="25"/>
        <v/>
      </c>
      <c r="BR11" s="12" t="str">
        <f t="shared" si="17"/>
        <v/>
      </c>
    </row>
    <row r="12" spans="1:70" x14ac:dyDescent="0.2">
      <c r="A12" s="14"/>
      <c r="J12" s="311"/>
      <c r="K12" s="311"/>
      <c r="L12" s="311"/>
      <c r="M12" s="15"/>
      <c r="N12" s="15"/>
      <c r="O12" s="15"/>
      <c r="P12" s="15"/>
      <c r="Q12" s="15"/>
      <c r="R12" s="15"/>
      <c r="S12" s="15"/>
      <c r="T12" s="15"/>
      <c r="U12" s="15"/>
      <c r="V12" s="15"/>
      <c r="W12" s="15"/>
      <c r="X12" s="15"/>
      <c r="Y12" s="15"/>
      <c r="Z12" s="15"/>
      <c r="AA12" s="15"/>
      <c r="AK12" s="13" t="str">
        <f t="shared" si="19"/>
        <v/>
      </c>
      <c r="AL12" s="13" t="str">
        <f t="shared" si="20"/>
        <v/>
      </c>
      <c r="AM12" s="13" t="str">
        <f t="shared" si="20"/>
        <v/>
      </c>
      <c r="AN12" s="13" t="str">
        <f t="shared" si="20"/>
        <v/>
      </c>
      <c r="AO12" s="13" t="str">
        <f t="shared" si="20"/>
        <v/>
      </c>
      <c r="AP12" s="13" t="str">
        <f t="shared" si="21"/>
        <v/>
      </c>
      <c r="AY12" s="13" t="str">
        <f>IF($P12="","",IF($AJ12="×",0,IF(AND($P12&gt;=AY$4,$P12&lt;=AY$5),0,0)))</f>
        <v/>
      </c>
      <c r="AZ12" s="13" t="str">
        <f>IF($P12="","",IF($AJ12="×",0,IF(AND($P12&gt;=AZ$4,$P12&lt;=AZ$5),$P12*AZ$1-AZ$2,0)))</f>
        <v/>
      </c>
      <c r="BA12" s="13" t="str">
        <f>IF($P12="","",IF($AJ12="×",0,IF(AND($P12&gt;=BA$4,$P12&lt;=BA$5),$P12*BA$1-BA$2,0)))</f>
        <v/>
      </c>
      <c r="BB12" s="13" t="str">
        <f>IF($P12="","",IF($AJ12="×",0,IF(AND($P12&gt;=BB$4,$P12&lt;=BB$5),$P12*BB$1-BB$2,0)))</f>
        <v/>
      </c>
      <c r="BC12" s="13" t="str">
        <f>IF($P12="","",IF($AJ12="×",0,IF(AND($P12&gt;=BC$4,$P12&lt;=BC$5),$P12*BC$1-BC$2,0)))</f>
        <v/>
      </c>
      <c r="BD12" s="13" t="str">
        <f>IF($P12="","",IF($AJ12="×",0,IF($P12&gt;=BD$4,$P12*BD$1-BD$2,0)))</f>
        <v/>
      </c>
      <c r="BM12" s="13" t="str">
        <f>IF($P12="","",IF($AJ12="×",0,IF(AND($P12&gt;=BM$4,$P12&lt;=BM$5),0,0)))</f>
        <v/>
      </c>
      <c r="BN12" s="13" t="str">
        <f>IF($P12="","",IF($AJ12="×",0,IF(AND($P12&gt;=BN$4,$P12&lt;=BN$5),$P12*BN$1-BN$2,0)))</f>
        <v/>
      </c>
      <c r="BO12" s="13" t="str">
        <f>IF($P12="","",IF($AJ12="×",0,IF(AND($P12&gt;=BO$4,$P12&lt;=BO$5),$P12*BO$1-BO$2,0)))</f>
        <v/>
      </c>
      <c r="BP12" s="13" t="str">
        <f>IF($P12="","",IF($AJ12="×",0,IF(AND($P12&gt;=BP$4,$P12&lt;=BP$5),$P12*BP$1-BP$2,0)))</f>
        <v/>
      </c>
      <c r="BQ12" s="13" t="str">
        <f>IF($P12="","",IF($AJ12="×",0,IF(AND($P12&gt;=BQ$4,$P12&lt;=BQ$5),$P12*BQ$1-BQ$2,0)))</f>
        <v/>
      </c>
      <c r="BR12" s="13" t="str">
        <f>IF($P12="","",IF($AJ12="×",0,IF($P12&gt;=BR$4,$P12*BR$1-BR$2,0)))</f>
        <v/>
      </c>
    </row>
    <row r="13" spans="1:70" x14ac:dyDescent="0.2">
      <c r="P13" s="321">
        <v>65</v>
      </c>
      <c r="Q13" s="321"/>
      <c r="R13" s="321"/>
      <c r="S13" s="322">
        <v>150000</v>
      </c>
      <c r="T13" s="322"/>
      <c r="U13" s="322"/>
    </row>
  </sheetData>
  <mergeCells count="73">
    <mergeCell ref="BL3:BP3"/>
    <mergeCell ref="B5:D5"/>
    <mergeCell ref="E5:G5"/>
    <mergeCell ref="H5:I5"/>
    <mergeCell ref="J5:L5"/>
    <mergeCell ref="M5:O5"/>
    <mergeCell ref="P5:R5"/>
    <mergeCell ref="S5:U5"/>
    <mergeCell ref="V5:X5"/>
    <mergeCell ref="Y5:AA5"/>
    <mergeCell ref="B3:X3"/>
    <mergeCell ref="AC3:AG3"/>
    <mergeCell ref="AJ3:AN3"/>
    <mergeCell ref="AQ3:AU3"/>
    <mergeCell ref="AX3:BB3"/>
    <mergeCell ref="BE3:BI3"/>
    <mergeCell ref="S6:U6"/>
    <mergeCell ref="V6:X6"/>
    <mergeCell ref="Y6:AA6"/>
    <mergeCell ref="B7:D7"/>
    <mergeCell ref="E7:G7"/>
    <mergeCell ref="H7:I7"/>
    <mergeCell ref="J7:L7"/>
    <mergeCell ref="M7:O7"/>
    <mergeCell ref="P7:R7"/>
    <mergeCell ref="S7:U7"/>
    <mergeCell ref="B6:D6"/>
    <mergeCell ref="E6:G6"/>
    <mergeCell ref="H6:I6"/>
    <mergeCell ref="J6:L6"/>
    <mergeCell ref="M6:O6"/>
    <mergeCell ref="P6:R6"/>
    <mergeCell ref="V7:X7"/>
    <mergeCell ref="Y7:AA7"/>
    <mergeCell ref="B8:D8"/>
    <mergeCell ref="E8:G8"/>
    <mergeCell ref="H8:I8"/>
    <mergeCell ref="J8:L8"/>
    <mergeCell ref="M8:O8"/>
    <mergeCell ref="P8:R8"/>
    <mergeCell ref="S8:U8"/>
    <mergeCell ref="V8:X8"/>
    <mergeCell ref="Y8:AA8"/>
    <mergeCell ref="B9:D9"/>
    <mergeCell ref="E9:G9"/>
    <mergeCell ref="H9:I9"/>
    <mergeCell ref="J9:L9"/>
    <mergeCell ref="M9:O9"/>
    <mergeCell ref="P9:R9"/>
    <mergeCell ref="S9:U9"/>
    <mergeCell ref="V9:X9"/>
    <mergeCell ref="Y9:AA9"/>
    <mergeCell ref="S10:U10"/>
    <mergeCell ref="V10:X10"/>
    <mergeCell ref="Y10:AA10"/>
    <mergeCell ref="P10:R10"/>
    <mergeCell ref="B11:D11"/>
    <mergeCell ref="E11:G11"/>
    <mergeCell ref="H11:I11"/>
    <mergeCell ref="J11:L11"/>
    <mergeCell ref="M11:O11"/>
    <mergeCell ref="B10:D10"/>
    <mergeCell ref="E10:G10"/>
    <mergeCell ref="H10:I10"/>
    <mergeCell ref="J10:L10"/>
    <mergeCell ref="M10:O10"/>
    <mergeCell ref="J12:L12"/>
    <mergeCell ref="P13:R13"/>
    <mergeCell ref="S13:U13"/>
    <mergeCell ref="V11:X11"/>
    <mergeCell ref="Y11:AA11"/>
    <mergeCell ref="S11:U11"/>
    <mergeCell ref="P11:R11"/>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税額計算表</vt:lpstr>
      <vt:lpstr>税率等</vt:lpstr>
      <vt:lpstr>給与所得計算用</vt:lpstr>
      <vt:lpstr>年金所得計算用</vt:lpstr>
      <vt:lpstr>軽減判定</vt:lpstr>
      <vt:lpstr>税額計算表!Print_Area</vt:lpstr>
      <vt:lpstr>医療分均等割</vt:lpstr>
      <vt:lpstr>医療分所得割</vt:lpstr>
      <vt:lpstr>介護分均等割</vt:lpstr>
      <vt:lpstr>介護分所得割</vt:lpstr>
      <vt:lpstr>税額計算表!軽減</vt:lpstr>
      <vt:lpstr>後期分均等割</vt:lpstr>
      <vt:lpstr>後期分所得割</vt:lpstr>
      <vt:lpstr>試算基準日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會田 信幸</cp:lastModifiedBy>
  <cp:lastPrinted>2026-03-04T06:41:13Z</cp:lastPrinted>
  <dcterms:created xsi:type="dcterms:W3CDTF">2010-04-08T07:26:57Z</dcterms:created>
  <dcterms:modified xsi:type="dcterms:W3CDTF">2026-03-25T00:16:21Z</dcterms:modified>
</cp:coreProperties>
</file>