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drawings/drawing13.xml" ContentType="application/vnd.openxmlformats-officedocument.drawing+xml"/>
  <Override PartName="/xl/ctrlProps/ctrlProp12.xml" ContentType="application/vnd.ms-excel.controlproperties+xml"/>
  <Override PartName="/xl/drawings/drawing14.xml" ContentType="application/vnd.openxmlformats-officedocument.drawing+xml"/>
  <Override PartName="/xl/ctrlProps/ctrlProp13.xml" ContentType="application/vnd.ms-excel.controlproperties+xml"/>
  <Override PartName="/xl/drawings/drawing15.xml" ContentType="application/vnd.openxmlformats-officedocument.drawing+xml"/>
  <Override PartName="/xl/ctrlProps/ctrlProp14.xml" ContentType="application/vnd.ms-excel.controlproperties+xml"/>
  <Override PartName="/xl/drawings/drawing16.xml" ContentType="application/vnd.openxmlformats-officedocument.drawing+xml"/>
  <Override PartName="/xl/ctrlProps/ctrlProp15.xml" ContentType="application/vnd.ms-excel.controlproperties+xml"/>
  <Override PartName="/xl/drawings/drawing17.xml" ContentType="application/vnd.openxmlformats-officedocument.drawing+xml"/>
  <Override PartName="/xl/ctrlProps/ctrlProp16.xml" ContentType="application/vnd.ms-excel.controlproperties+xml"/>
  <Override PartName="/xl/drawings/drawing18.xml" ContentType="application/vnd.openxmlformats-officedocument.drawing+xml"/>
  <Override PartName="/xl/ctrlProps/ctrlProp17.xml" ContentType="application/vnd.ms-excel.controlproperties+xml"/>
  <Override PartName="/xl/drawings/drawing19.xml" ContentType="application/vnd.openxmlformats-officedocument.drawing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10563\Desktop\"/>
    </mc:Choice>
  </mc:AlternateContent>
  <xr:revisionPtr revIDLastSave="0" documentId="13_ncr:1_{F386350E-FB33-46E7-9275-061787CDE384}" xr6:coauthVersionLast="47" xr6:coauthVersionMax="47" xr10:uidLastSave="{00000000-0000-0000-0000-000000000000}"/>
  <workbookProtection workbookAlgorithmName="SHA-512" workbookHashValue="0R6x39DDlxz7nX6oFYj1UIe4LnDEjnyJXWxUp4BO5vdN2Ou+bJev69wLzj3K6f63HPDyJ8d3t8JnTI1fd0bXfw==" workbookSaltValue="X7Dl8M87nwy3MVN4dvj/Wg==" workbookSpinCount="100000" lockStructure="1"/>
  <bookViews>
    <workbookView xWindow="-110" yWindow="-110" windowWidth="19420" windowHeight="11020" tabRatio="903" xr2:uid="{00000000-000D-0000-FFFF-FFFF00000000}"/>
  </bookViews>
  <sheets>
    <sheet name="利用方法" sheetId="56" r:id="rId1"/>
    <sheet name="①　加入者" sheetId="20" r:id="rId2"/>
    <sheet name="②　加入月" sheetId="21" r:id="rId3"/>
    <sheet name="③　所得" sheetId="22" r:id="rId4"/>
    <sheet name="入力確認" sheetId="5" state="hidden" r:id="rId5"/>
    <sheet name="④　１年間の保険税額" sheetId="32" r:id="rId6"/>
    <sheet name="※賦課限度額" sheetId="33" r:id="rId7"/>
    <sheet name="月割入力" sheetId="36" state="hidden" r:id="rId8"/>
    <sheet name="月割税額" sheetId="37" state="hidden" r:id="rId9"/>
    <sheet name="加入月(1千万1円～)" sheetId="46" state="hidden" r:id="rId10"/>
    <sheet name="所得(1千万1円～)" sheetId="38" state="hidden" r:id="rId11"/>
    <sheet name="入力確認(1千万1円～)" sheetId="39" state="hidden" r:id="rId12"/>
    <sheet name="税額(1千万1円～)" sheetId="40" state="hidden" r:id="rId13"/>
    <sheet name="限度超過(1千万1円～)" sheetId="41" state="hidden" r:id="rId14"/>
    <sheet name="月割入力(1千万1円～) " sheetId="42" state="hidden" r:id="rId15"/>
    <sheet name="月割税額 (1千万1円～)" sheetId="43" state="hidden" r:id="rId16"/>
    <sheet name="加入月(2千万1円～)" sheetId="48" state="hidden" r:id="rId17"/>
    <sheet name="所得(2千万1円～)" sheetId="49" state="hidden" r:id="rId18"/>
    <sheet name="入力確認(2千万1円～)" sheetId="50" state="hidden" r:id="rId19"/>
    <sheet name="税額(2千万1円～)" sheetId="51" state="hidden" r:id="rId20"/>
    <sheet name="限度超過(2千万1円～)" sheetId="52" state="hidden" r:id="rId21"/>
    <sheet name="月割入力(2千万1円～)" sheetId="53" state="hidden" r:id="rId22"/>
    <sheet name="月割税額(2千万1円～)" sheetId="54" state="hidden" r:id="rId23"/>
    <sheet name="ライブラリ" sheetId="18" state="hidden" r:id="rId24"/>
    <sheet name="ライブラリ (10,000,001円～)" sheetId="44" state="hidden" r:id="rId25"/>
    <sheet name="ライブラリ (20,000,001円～)" sheetId="55" state="hidden" r:id="rId26"/>
  </sheets>
  <definedNames>
    <definedName name="_xlnm.Print_Area" localSheetId="6">※賦課限度額!$A$1:$X$35</definedName>
    <definedName name="_xlnm.Print_Area" localSheetId="5">'④　１年間の保険税額'!$A$2:$U$39</definedName>
    <definedName name="_xlnm.Print_Area" localSheetId="8">月割税額!$A$1:$R$33</definedName>
    <definedName name="_xlnm.Print_Area" localSheetId="15">'月割税額 (1千万1円～)'!$A$1:$R$33</definedName>
    <definedName name="_xlnm.Print_Area" localSheetId="22">'月割税額(2千万1円～)'!$A$1:$R$33</definedName>
    <definedName name="_xlnm.Print_Area" localSheetId="13">'限度超過(1千万1円～)'!$A$1:$S$35</definedName>
    <definedName name="_xlnm.Print_Area" localSheetId="20">'限度超過(2千万1円～)'!$A$1:$S$35</definedName>
    <definedName name="_xlnm.Print_Area" localSheetId="12">'税額(1千万1円～)'!$A$2:$U$39</definedName>
    <definedName name="_xlnm.Print_Area" localSheetId="19">'税額(2千万1円～)'!$A$2:$U$39</definedName>
    <definedName name="_xlnm.Print_Area" localSheetId="4">入力確認!$A$1:$W$23</definedName>
    <definedName name="_xlnm.Print_Area" localSheetId="11">'入力確認(1千万1円～)'!$A$1:$W$23</definedName>
    <definedName name="_xlnm.Print_Area" localSheetId="18">'入力確認(2千万1円～)'!$A$1:$W$23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1" l="1"/>
  <c r="R3" i="55"/>
  <c r="S3" i="55"/>
  <c r="T3" i="55"/>
  <c r="D16" i="55"/>
  <c r="G16" i="55"/>
  <c r="D19" i="55"/>
  <c r="G19" i="55"/>
  <c r="E31" i="54" s="1"/>
  <c r="J19" i="55"/>
  <c r="E32" i="54" s="1"/>
  <c r="O36" i="55"/>
  <c r="O37" i="55"/>
  <c r="O38" i="55"/>
  <c r="O39" i="55"/>
  <c r="R3" i="44"/>
  <c r="S3" i="44"/>
  <c r="T3" i="44"/>
  <c r="D16" i="44"/>
  <c r="G16" i="44"/>
  <c r="D19" i="44"/>
  <c r="G19" i="44"/>
  <c r="E31" i="43" s="1"/>
  <c r="J19" i="44"/>
  <c r="E32" i="43" s="1"/>
  <c r="O36" i="44"/>
  <c r="O37" i="44"/>
  <c r="O38" i="44"/>
  <c r="O39" i="44"/>
  <c r="R3" i="18"/>
  <c r="S3" i="18"/>
  <c r="T3" i="18"/>
  <c r="D16" i="18"/>
  <c r="G16" i="18"/>
  <c r="D19" i="18"/>
  <c r="E30" i="37" s="1"/>
  <c r="G19" i="18"/>
  <c r="E31" i="37" s="1"/>
  <c r="J19" i="18"/>
  <c r="N22" i="18"/>
  <c r="O22" i="18" s="1"/>
  <c r="N23" i="18"/>
  <c r="O23" i="18" s="1"/>
  <c r="N24" i="18"/>
  <c r="O24" i="18" s="1"/>
  <c r="N25" i="18"/>
  <c r="O25" i="18" s="1"/>
  <c r="N26" i="18"/>
  <c r="O26" i="18" s="1"/>
  <c r="N27" i="18"/>
  <c r="O27" i="18" s="1"/>
  <c r="R27" i="18"/>
  <c r="N28" i="18"/>
  <c r="O28" i="18" s="1"/>
  <c r="R28" i="18"/>
  <c r="N29" i="18"/>
  <c r="O29" i="18" s="1"/>
  <c r="N30" i="18"/>
  <c r="O30" i="18" s="1"/>
  <c r="N31" i="18"/>
  <c r="O31" i="18" s="1"/>
  <c r="N34" i="18"/>
  <c r="O34" i="18" s="1"/>
  <c r="N35" i="18"/>
  <c r="O35" i="18" s="1"/>
  <c r="O36" i="18"/>
  <c r="O37" i="18"/>
  <c r="O38" i="18"/>
  <c r="O39" i="18"/>
  <c r="P40" i="18"/>
  <c r="N42" i="18" s="1"/>
  <c r="O42" i="18" s="1"/>
  <c r="N43" i="18"/>
  <c r="O43" i="18" s="1"/>
  <c r="N44" i="18"/>
  <c r="O44" i="18" s="1"/>
  <c r="F2" i="54"/>
  <c r="F35" i="54" s="1"/>
  <c r="G2" i="54"/>
  <c r="G35" i="54" s="1"/>
  <c r="H2" i="54"/>
  <c r="H35" i="54" s="1"/>
  <c r="I2" i="54"/>
  <c r="I35" i="54" s="1"/>
  <c r="J2" i="54"/>
  <c r="K2" i="54"/>
  <c r="L2" i="54"/>
  <c r="M2" i="54"/>
  <c r="N2" i="54"/>
  <c r="O2" i="54"/>
  <c r="P2" i="54"/>
  <c r="Q2" i="54"/>
  <c r="F3" i="54"/>
  <c r="G3" i="54"/>
  <c r="K3" i="54"/>
  <c r="O3" i="54"/>
  <c r="P3" i="54"/>
  <c r="F4" i="54"/>
  <c r="G4" i="54"/>
  <c r="H4" i="54"/>
  <c r="I4" i="54"/>
  <c r="R4" i="54" s="1"/>
  <c r="J4" i="54"/>
  <c r="K4" i="54"/>
  <c r="L4" i="54"/>
  <c r="M4" i="54"/>
  <c r="N4" i="54"/>
  <c r="O4" i="54"/>
  <c r="P4" i="54"/>
  <c r="Q4" i="54"/>
  <c r="F5" i="54"/>
  <c r="G5" i="54"/>
  <c r="H5" i="54"/>
  <c r="I5" i="54"/>
  <c r="J5" i="54"/>
  <c r="K5" i="54"/>
  <c r="K35" i="54" s="1"/>
  <c r="L5" i="54"/>
  <c r="L35" i="54" s="1"/>
  <c r="L31" i="54" s="1"/>
  <c r="L27" i="54" s="1"/>
  <c r="M5" i="54"/>
  <c r="N5" i="54"/>
  <c r="O5" i="54"/>
  <c r="P5" i="54"/>
  <c r="Q5" i="54"/>
  <c r="I6" i="54"/>
  <c r="J6" i="54"/>
  <c r="Q6" i="54"/>
  <c r="F7" i="54"/>
  <c r="G7" i="54"/>
  <c r="H7" i="54"/>
  <c r="I7" i="54"/>
  <c r="J7" i="54"/>
  <c r="K7" i="54"/>
  <c r="L7" i="54"/>
  <c r="M7" i="54"/>
  <c r="N7" i="54"/>
  <c r="O7" i="54"/>
  <c r="P7" i="54"/>
  <c r="Q7" i="54"/>
  <c r="F8" i="54"/>
  <c r="G8" i="54"/>
  <c r="R8" i="54" s="1"/>
  <c r="H8" i="54"/>
  <c r="I8" i="54"/>
  <c r="J8" i="54"/>
  <c r="K8" i="54"/>
  <c r="L8" i="54"/>
  <c r="M8" i="54"/>
  <c r="N8" i="54"/>
  <c r="O8" i="54"/>
  <c r="P8" i="54"/>
  <c r="Q8" i="54"/>
  <c r="K9" i="54"/>
  <c r="O9" i="54"/>
  <c r="P9" i="54"/>
  <c r="F10" i="54"/>
  <c r="G10" i="54"/>
  <c r="H10" i="54"/>
  <c r="I10" i="54"/>
  <c r="J10" i="54"/>
  <c r="K10" i="54"/>
  <c r="L10" i="54"/>
  <c r="M10" i="54"/>
  <c r="M36" i="54" s="1"/>
  <c r="M32" i="54" s="1"/>
  <c r="N10" i="54"/>
  <c r="O10" i="54"/>
  <c r="P10" i="54"/>
  <c r="Q10" i="54"/>
  <c r="F11" i="54"/>
  <c r="G11" i="54"/>
  <c r="H11" i="54"/>
  <c r="I11" i="54"/>
  <c r="J11" i="54"/>
  <c r="K11" i="54"/>
  <c r="L11" i="54"/>
  <c r="M11" i="54"/>
  <c r="M35" i="54" s="1"/>
  <c r="N11" i="54"/>
  <c r="O11" i="54"/>
  <c r="P11" i="54"/>
  <c r="Q11" i="54"/>
  <c r="I12" i="54"/>
  <c r="J12" i="54"/>
  <c r="Q12" i="54"/>
  <c r="F13" i="54"/>
  <c r="G13" i="54"/>
  <c r="H13" i="54"/>
  <c r="I13" i="54"/>
  <c r="I36" i="54" s="1"/>
  <c r="I32" i="54" s="1"/>
  <c r="J13" i="54"/>
  <c r="K13" i="54"/>
  <c r="K36" i="54" s="1"/>
  <c r="K32" i="54" s="1"/>
  <c r="L13" i="54"/>
  <c r="M13" i="54"/>
  <c r="N13" i="54"/>
  <c r="O13" i="54"/>
  <c r="P13" i="54"/>
  <c r="Q13" i="54"/>
  <c r="F14" i="54"/>
  <c r="G14" i="54"/>
  <c r="H14" i="54"/>
  <c r="I14" i="54"/>
  <c r="J14" i="54"/>
  <c r="K14" i="54"/>
  <c r="L14" i="54"/>
  <c r="M14" i="54"/>
  <c r="N14" i="54"/>
  <c r="O14" i="54"/>
  <c r="P14" i="54"/>
  <c r="Q14" i="54"/>
  <c r="R14" i="54"/>
  <c r="F15" i="54"/>
  <c r="J15" i="54"/>
  <c r="N15" i="54"/>
  <c r="O15" i="54"/>
  <c r="F16" i="54"/>
  <c r="G16" i="54"/>
  <c r="H16" i="54"/>
  <c r="I16" i="54"/>
  <c r="J16" i="54"/>
  <c r="K16" i="54"/>
  <c r="L16" i="54"/>
  <c r="L36" i="54" s="1"/>
  <c r="M16" i="54"/>
  <c r="N16" i="54"/>
  <c r="O16" i="54"/>
  <c r="P16" i="54"/>
  <c r="Q16" i="54"/>
  <c r="F17" i="54"/>
  <c r="G17" i="54"/>
  <c r="H17" i="54"/>
  <c r="I17" i="54"/>
  <c r="J17" i="54"/>
  <c r="K17" i="54"/>
  <c r="L17" i="54"/>
  <c r="M17" i="54"/>
  <c r="N17" i="54"/>
  <c r="O17" i="54"/>
  <c r="P17" i="54"/>
  <c r="Q17" i="54"/>
  <c r="G18" i="54"/>
  <c r="H18" i="54"/>
  <c r="I18" i="54"/>
  <c r="J18" i="54"/>
  <c r="O18" i="54"/>
  <c r="F19" i="54"/>
  <c r="F36" i="54" s="1"/>
  <c r="F32" i="54" s="1"/>
  <c r="G19" i="54"/>
  <c r="H19" i="54"/>
  <c r="I19" i="54"/>
  <c r="J19" i="54"/>
  <c r="K19" i="54"/>
  <c r="L19" i="54"/>
  <c r="M19" i="54"/>
  <c r="N19" i="54"/>
  <c r="O19" i="54"/>
  <c r="P19" i="54"/>
  <c r="Q19" i="54"/>
  <c r="R19" i="54"/>
  <c r="F20" i="54"/>
  <c r="G20" i="54"/>
  <c r="H20" i="54"/>
  <c r="I20" i="54"/>
  <c r="J20" i="54"/>
  <c r="K20" i="54"/>
  <c r="L20" i="54"/>
  <c r="M20" i="54"/>
  <c r="N20" i="54"/>
  <c r="O20" i="54"/>
  <c r="P20" i="54"/>
  <c r="Q20" i="54"/>
  <c r="H21" i="54"/>
  <c r="L21" i="54"/>
  <c r="M21" i="54"/>
  <c r="N21" i="54"/>
  <c r="O21" i="54"/>
  <c r="P21" i="54"/>
  <c r="F22" i="54"/>
  <c r="G22" i="54"/>
  <c r="H22" i="54"/>
  <c r="I22" i="54"/>
  <c r="J22" i="54"/>
  <c r="K22" i="54"/>
  <c r="L22" i="54"/>
  <c r="M22" i="54"/>
  <c r="N22" i="54"/>
  <c r="O22" i="54"/>
  <c r="P22" i="54"/>
  <c r="Q22" i="54"/>
  <c r="F23" i="54"/>
  <c r="G23" i="54"/>
  <c r="H23" i="54"/>
  <c r="I23" i="54"/>
  <c r="J23" i="54"/>
  <c r="K23" i="54"/>
  <c r="L23" i="54"/>
  <c r="M23" i="54"/>
  <c r="N23" i="54"/>
  <c r="O23" i="54"/>
  <c r="P23" i="54"/>
  <c r="Q23" i="54"/>
  <c r="F24" i="54"/>
  <c r="G24" i="54"/>
  <c r="H24" i="54"/>
  <c r="M24" i="54"/>
  <c r="Q24" i="54"/>
  <c r="F25" i="54"/>
  <c r="G25" i="54"/>
  <c r="H25" i="54"/>
  <c r="I25" i="54"/>
  <c r="J25" i="54"/>
  <c r="K25" i="54"/>
  <c r="L25" i="54"/>
  <c r="M25" i="54"/>
  <c r="N25" i="54"/>
  <c r="O25" i="54"/>
  <c r="P25" i="54"/>
  <c r="Q25" i="54"/>
  <c r="R25" i="54"/>
  <c r="E30" i="54"/>
  <c r="L30" i="54"/>
  <c r="L26" i="54" s="1"/>
  <c r="L32" i="54"/>
  <c r="L28" i="54" s="1"/>
  <c r="J35" i="54"/>
  <c r="E2" i="53"/>
  <c r="R2" i="53"/>
  <c r="E3" i="53"/>
  <c r="F3" i="53"/>
  <c r="G3" i="53"/>
  <c r="H3" i="53"/>
  <c r="H3" i="54" s="1"/>
  <c r="I3" i="53"/>
  <c r="I3" i="54" s="1"/>
  <c r="J3" i="53"/>
  <c r="J3" i="54" s="1"/>
  <c r="K3" i="53"/>
  <c r="L3" i="53"/>
  <c r="L3" i="54" s="1"/>
  <c r="M3" i="53"/>
  <c r="M3" i="54" s="1"/>
  <c r="N3" i="53"/>
  <c r="N3" i="54" s="1"/>
  <c r="O3" i="53"/>
  <c r="P3" i="53"/>
  <c r="Q3" i="53"/>
  <c r="Q3" i="54" s="1"/>
  <c r="E4" i="53"/>
  <c r="R4" i="53"/>
  <c r="E5" i="53"/>
  <c r="R5" i="53"/>
  <c r="E6" i="53"/>
  <c r="F6" i="53"/>
  <c r="F6" i="54" s="1"/>
  <c r="G6" i="53"/>
  <c r="H6" i="53"/>
  <c r="H6" i="54" s="1"/>
  <c r="I6" i="53"/>
  <c r="J6" i="53"/>
  <c r="K6" i="53"/>
  <c r="K6" i="54" s="1"/>
  <c r="L6" i="53"/>
  <c r="L6" i="54" s="1"/>
  <c r="M6" i="53"/>
  <c r="M6" i="54" s="1"/>
  <c r="N6" i="53"/>
  <c r="N6" i="54" s="1"/>
  <c r="O6" i="53"/>
  <c r="O6" i="54" s="1"/>
  <c r="P6" i="53"/>
  <c r="P6" i="54" s="1"/>
  <c r="Q6" i="53"/>
  <c r="E7" i="53"/>
  <c r="R7" i="53"/>
  <c r="E8" i="53"/>
  <c r="R8" i="53"/>
  <c r="E9" i="53"/>
  <c r="F9" i="53"/>
  <c r="F9" i="54" s="1"/>
  <c r="G9" i="53"/>
  <c r="G9" i="54" s="1"/>
  <c r="H9" i="53"/>
  <c r="I9" i="53"/>
  <c r="I9" i="54" s="1"/>
  <c r="J9" i="53"/>
  <c r="J9" i="54" s="1"/>
  <c r="K9" i="53"/>
  <c r="L9" i="53"/>
  <c r="L9" i="54" s="1"/>
  <c r="M9" i="53"/>
  <c r="M9" i="54" s="1"/>
  <c r="N9" i="53"/>
  <c r="N9" i="54" s="1"/>
  <c r="O9" i="53"/>
  <c r="P9" i="53"/>
  <c r="Q9" i="53"/>
  <c r="Q9" i="54" s="1"/>
  <c r="E10" i="53"/>
  <c r="R10" i="53"/>
  <c r="E11" i="53"/>
  <c r="R11" i="53"/>
  <c r="E12" i="53"/>
  <c r="F12" i="53"/>
  <c r="F12" i="54" s="1"/>
  <c r="G12" i="53"/>
  <c r="H12" i="53"/>
  <c r="H12" i="54" s="1"/>
  <c r="I12" i="53"/>
  <c r="J12" i="53"/>
  <c r="K12" i="53"/>
  <c r="K12" i="54" s="1"/>
  <c r="L12" i="53"/>
  <c r="L12" i="54" s="1"/>
  <c r="M12" i="53"/>
  <c r="M12" i="54" s="1"/>
  <c r="N12" i="53"/>
  <c r="N12" i="54" s="1"/>
  <c r="O12" i="53"/>
  <c r="O12" i="54" s="1"/>
  <c r="P12" i="53"/>
  <c r="P12" i="54" s="1"/>
  <c r="Q12" i="53"/>
  <c r="E13" i="53"/>
  <c r="R13" i="53"/>
  <c r="E14" i="53"/>
  <c r="R14" i="53"/>
  <c r="E15" i="53"/>
  <c r="F15" i="53"/>
  <c r="G15" i="53"/>
  <c r="G15" i="54" s="1"/>
  <c r="H15" i="53"/>
  <c r="H15" i="54" s="1"/>
  <c r="I15" i="53"/>
  <c r="I15" i="54" s="1"/>
  <c r="J15" i="53"/>
  <c r="K15" i="53"/>
  <c r="K15" i="54" s="1"/>
  <c r="L15" i="53"/>
  <c r="L15" i="54" s="1"/>
  <c r="M15" i="53"/>
  <c r="M15" i="54" s="1"/>
  <c r="N15" i="53"/>
  <c r="O15" i="53"/>
  <c r="P15" i="53"/>
  <c r="P15" i="54" s="1"/>
  <c r="Q15" i="53"/>
  <c r="Q15" i="54" s="1"/>
  <c r="R15" i="53"/>
  <c r="E16" i="53"/>
  <c r="R16" i="53"/>
  <c r="E17" i="53"/>
  <c r="R17" i="53"/>
  <c r="E18" i="53"/>
  <c r="F18" i="53"/>
  <c r="F18" i="54" s="1"/>
  <c r="G18" i="53"/>
  <c r="H18" i="53"/>
  <c r="I18" i="53"/>
  <c r="J18" i="53"/>
  <c r="K18" i="53"/>
  <c r="L18" i="54" s="1"/>
  <c r="L18" i="53"/>
  <c r="M18" i="53"/>
  <c r="M18" i="54" s="1"/>
  <c r="N18" i="53"/>
  <c r="N18" i="54" s="1"/>
  <c r="O18" i="53"/>
  <c r="P18" i="53"/>
  <c r="P18" i="54" s="1"/>
  <c r="Q18" i="53"/>
  <c r="Q18" i="54" s="1"/>
  <c r="E19" i="53"/>
  <c r="R19" i="53"/>
  <c r="E20" i="53"/>
  <c r="R20" i="53"/>
  <c r="E21" i="53"/>
  <c r="F21" i="53"/>
  <c r="F21" i="54" s="1"/>
  <c r="G21" i="53"/>
  <c r="G21" i="54" s="1"/>
  <c r="H21" i="53"/>
  <c r="I21" i="53"/>
  <c r="I21" i="54" s="1"/>
  <c r="J21" i="53"/>
  <c r="J21" i="54" s="1"/>
  <c r="K21" i="53"/>
  <c r="K21" i="54" s="1"/>
  <c r="L21" i="53"/>
  <c r="M21" i="53"/>
  <c r="N21" i="53"/>
  <c r="O21" i="53"/>
  <c r="P21" i="53"/>
  <c r="Q21" i="53"/>
  <c r="Q21" i="54" s="1"/>
  <c r="R21" i="53"/>
  <c r="E22" i="53"/>
  <c r="R22" i="53"/>
  <c r="E23" i="53"/>
  <c r="R23" i="53"/>
  <c r="E24" i="53"/>
  <c r="F24" i="53"/>
  <c r="G24" i="53"/>
  <c r="H24" i="53"/>
  <c r="I24" i="53"/>
  <c r="I24" i="54" s="1"/>
  <c r="J24" i="53"/>
  <c r="J24" i="54" s="1"/>
  <c r="K24" i="53"/>
  <c r="K24" i="54" s="1"/>
  <c r="L24" i="53"/>
  <c r="L24" i="54" s="1"/>
  <c r="M24" i="53"/>
  <c r="N24" i="53"/>
  <c r="N24" i="54" s="1"/>
  <c r="O24" i="53"/>
  <c r="O24" i="54" s="1"/>
  <c r="P24" i="53"/>
  <c r="P24" i="54" s="1"/>
  <c r="Q24" i="53"/>
  <c r="E25" i="53"/>
  <c r="R25" i="53"/>
  <c r="C3" i="52"/>
  <c r="F3" i="52"/>
  <c r="H4" i="52"/>
  <c r="F8" i="52"/>
  <c r="H8" i="52" s="1"/>
  <c r="G8" i="52"/>
  <c r="J8" i="52" s="1"/>
  <c r="F10" i="52"/>
  <c r="H10" i="52" s="1"/>
  <c r="F11" i="52"/>
  <c r="H11" i="52"/>
  <c r="F13" i="52"/>
  <c r="H13" i="52"/>
  <c r="C18" i="52"/>
  <c r="F18" i="52"/>
  <c r="H18" i="52" s="1"/>
  <c r="G18" i="52"/>
  <c r="C20" i="52"/>
  <c r="D20" i="52"/>
  <c r="F21" i="52"/>
  <c r="H21" i="52" s="1"/>
  <c r="G21" i="52"/>
  <c r="J21" i="52" s="1"/>
  <c r="H24" i="52"/>
  <c r="J24" i="52" s="1"/>
  <c r="K24" i="52" s="1"/>
  <c r="F25" i="52"/>
  <c r="H25" i="52" s="1"/>
  <c r="D26" i="52"/>
  <c r="F26" i="52"/>
  <c r="H26" i="52"/>
  <c r="M2" i="51"/>
  <c r="J2" i="51" s="1"/>
  <c r="O2" i="51"/>
  <c r="T2" i="51"/>
  <c r="C7" i="51"/>
  <c r="F7" i="51"/>
  <c r="D12" i="51"/>
  <c r="C12" i="51" s="1"/>
  <c r="C8" i="52" s="1"/>
  <c r="F12" i="51"/>
  <c r="D15" i="51"/>
  <c r="F15" i="51"/>
  <c r="C18" i="51"/>
  <c r="C14" i="52" s="1"/>
  <c r="C22" i="51"/>
  <c r="D24" i="51"/>
  <c r="C24" i="51" s="1"/>
  <c r="F24" i="51"/>
  <c r="J24" i="51" s="1"/>
  <c r="D27" i="51"/>
  <c r="D23" i="52" s="1"/>
  <c r="F28" i="51"/>
  <c r="G29" i="51" s="1"/>
  <c r="G28" i="51"/>
  <c r="J28" i="51"/>
  <c r="J29" i="51"/>
  <c r="M29" i="51" s="1"/>
  <c r="N29" i="51"/>
  <c r="E24" i="54" s="1"/>
  <c r="O29" i="51"/>
  <c r="C30" i="51"/>
  <c r="C26" i="52" s="1"/>
  <c r="F30" i="51"/>
  <c r="J30" i="51" s="1"/>
  <c r="M30" i="51" s="1"/>
  <c r="G30" i="51"/>
  <c r="D41" i="51"/>
  <c r="K42" i="51"/>
  <c r="K43" i="51"/>
  <c r="D45" i="51"/>
  <c r="D46" i="51"/>
  <c r="D47" i="51"/>
  <c r="E49" i="51"/>
  <c r="E50" i="51"/>
  <c r="E4" i="50"/>
  <c r="F4" i="52" s="1"/>
  <c r="H4" i="50"/>
  <c r="F5" i="52" s="1"/>
  <c r="H5" i="52" s="1"/>
  <c r="I4" i="50"/>
  <c r="B2" i="53" s="1"/>
  <c r="B2" i="54"/>
  <c r="K4" i="50"/>
  <c r="L4" i="50" s="1"/>
  <c r="G3" i="52" s="1"/>
  <c r="N4" i="50"/>
  <c r="G5" i="52" s="1"/>
  <c r="E5" i="50"/>
  <c r="F6" i="52" s="1"/>
  <c r="H6" i="52" s="1"/>
  <c r="H5" i="50"/>
  <c r="N5" i="50" s="1"/>
  <c r="I5" i="50"/>
  <c r="B5" i="53" s="1"/>
  <c r="B5" i="54"/>
  <c r="K5" i="50"/>
  <c r="E6" i="50"/>
  <c r="F9" i="52" s="1"/>
  <c r="H9" i="52" s="1"/>
  <c r="H6" i="50"/>
  <c r="I6" i="50"/>
  <c r="B8" i="54" s="1"/>
  <c r="K6" i="50"/>
  <c r="L6" i="50"/>
  <c r="G9" i="52" s="1"/>
  <c r="J9" i="52" s="1"/>
  <c r="N6" i="50"/>
  <c r="G11" i="52" s="1"/>
  <c r="J11" i="52" s="1"/>
  <c r="M11" i="52" s="1"/>
  <c r="E7" i="50"/>
  <c r="H7" i="50"/>
  <c r="F18" i="51" s="1"/>
  <c r="I7" i="50"/>
  <c r="B11" i="53" s="1"/>
  <c r="B11" i="54"/>
  <c r="K7" i="50"/>
  <c r="D18" i="51" s="1"/>
  <c r="D14" i="52" s="1"/>
  <c r="N7" i="50"/>
  <c r="G14" i="52" s="1"/>
  <c r="E8" i="50"/>
  <c r="H8" i="50"/>
  <c r="I8" i="50"/>
  <c r="K8" i="50"/>
  <c r="E9" i="50"/>
  <c r="F22" i="51" s="1"/>
  <c r="H9" i="50"/>
  <c r="F20" i="52" s="1"/>
  <c r="H20" i="52" s="1"/>
  <c r="I9" i="50"/>
  <c r="B17" i="53" s="1"/>
  <c r="K9" i="50"/>
  <c r="L9" i="50"/>
  <c r="M9" i="50"/>
  <c r="G19" i="52" s="1"/>
  <c r="N9" i="50"/>
  <c r="G20" i="52" s="1"/>
  <c r="E10" i="50"/>
  <c r="H10" i="50"/>
  <c r="F27" i="51" s="1"/>
  <c r="I10" i="50"/>
  <c r="K10" i="50"/>
  <c r="L10" i="50" s="1"/>
  <c r="E11" i="50"/>
  <c r="F24" i="52" s="1"/>
  <c r="H11" i="50"/>
  <c r="I11" i="50"/>
  <c r="B23" i="53" s="1"/>
  <c r="K11" i="50"/>
  <c r="D30" i="51" s="1"/>
  <c r="L11" i="50"/>
  <c r="G24" i="52" s="1"/>
  <c r="M11" i="50"/>
  <c r="G25" i="52" s="1"/>
  <c r="N11" i="50"/>
  <c r="G26" i="52" s="1"/>
  <c r="J26" i="52" s="1"/>
  <c r="M19" i="50"/>
  <c r="D42" i="51" s="1"/>
  <c r="N19" i="50"/>
  <c r="F41" i="51" s="1"/>
  <c r="D4" i="49"/>
  <c r="D5" i="49"/>
  <c r="D6" i="49"/>
  <c r="D7" i="49"/>
  <c r="D8" i="49"/>
  <c r="D9" i="49"/>
  <c r="N9" i="49"/>
  <c r="R27" i="55" s="1"/>
  <c r="D10" i="49"/>
  <c r="N10" i="49"/>
  <c r="N22" i="55" s="1"/>
  <c r="O22" i="55" s="1"/>
  <c r="D11" i="49"/>
  <c r="D5" i="48"/>
  <c r="D6" i="48"/>
  <c r="D7" i="48"/>
  <c r="D8" i="48"/>
  <c r="D9" i="48"/>
  <c r="D10" i="48"/>
  <c r="N10" i="48"/>
  <c r="D11" i="48"/>
  <c r="N11" i="48"/>
  <c r="D12" i="48"/>
  <c r="F2" i="43"/>
  <c r="G2" i="43"/>
  <c r="R2" i="43" s="1"/>
  <c r="H2" i="43"/>
  <c r="I2" i="43"/>
  <c r="J2" i="43"/>
  <c r="K2" i="43"/>
  <c r="L2" i="43"/>
  <c r="M2" i="43"/>
  <c r="N2" i="43"/>
  <c r="O2" i="43"/>
  <c r="P2" i="43"/>
  <c r="Q2" i="43"/>
  <c r="F3" i="43"/>
  <c r="K3" i="43"/>
  <c r="N3" i="43"/>
  <c r="O3" i="43"/>
  <c r="Q3" i="43"/>
  <c r="F4" i="43"/>
  <c r="G4" i="43"/>
  <c r="H4" i="43"/>
  <c r="I4" i="43"/>
  <c r="J4" i="43"/>
  <c r="K4" i="43"/>
  <c r="L4" i="43"/>
  <c r="M4" i="43"/>
  <c r="N4" i="43"/>
  <c r="O4" i="43"/>
  <c r="P4" i="43"/>
  <c r="Q4" i="43"/>
  <c r="F5" i="43"/>
  <c r="G5" i="43"/>
  <c r="H5" i="43"/>
  <c r="I5" i="43"/>
  <c r="J5" i="43"/>
  <c r="K5" i="43"/>
  <c r="L5" i="43"/>
  <c r="M5" i="43"/>
  <c r="N5" i="43"/>
  <c r="O5" i="43"/>
  <c r="P5" i="43"/>
  <c r="P35" i="43" s="1"/>
  <c r="Q5" i="43"/>
  <c r="J6" i="43"/>
  <c r="K6" i="43"/>
  <c r="L6" i="43"/>
  <c r="M6" i="43"/>
  <c r="N6" i="43"/>
  <c r="F7" i="43"/>
  <c r="G7" i="43"/>
  <c r="H7" i="43"/>
  <c r="I7" i="43"/>
  <c r="J7" i="43"/>
  <c r="K7" i="43"/>
  <c r="L7" i="43"/>
  <c r="M7" i="43"/>
  <c r="N7" i="43"/>
  <c r="O7" i="43"/>
  <c r="P7" i="43"/>
  <c r="Q7" i="43"/>
  <c r="F8" i="43"/>
  <c r="G8" i="43"/>
  <c r="H8" i="43"/>
  <c r="I8" i="43"/>
  <c r="J8" i="43"/>
  <c r="J35" i="43" s="1"/>
  <c r="J31" i="43" s="1"/>
  <c r="K8" i="43"/>
  <c r="L8" i="43"/>
  <c r="M8" i="43"/>
  <c r="N8" i="43"/>
  <c r="O8" i="43"/>
  <c r="P8" i="43"/>
  <c r="Q8" i="43"/>
  <c r="F9" i="43"/>
  <c r="G9" i="43"/>
  <c r="H9" i="43"/>
  <c r="I9" i="43"/>
  <c r="P9" i="43"/>
  <c r="Q9" i="43"/>
  <c r="F10" i="43"/>
  <c r="G10" i="43"/>
  <c r="H10" i="43"/>
  <c r="I10" i="43"/>
  <c r="J10" i="43"/>
  <c r="K10" i="43"/>
  <c r="L10" i="43"/>
  <c r="M10" i="43"/>
  <c r="N10" i="43"/>
  <c r="O10" i="43"/>
  <c r="P10" i="43"/>
  <c r="Q10" i="43"/>
  <c r="F11" i="43"/>
  <c r="G11" i="43"/>
  <c r="H11" i="43"/>
  <c r="I11" i="43"/>
  <c r="J11" i="43"/>
  <c r="K11" i="43"/>
  <c r="L11" i="43"/>
  <c r="M11" i="43"/>
  <c r="N11" i="43"/>
  <c r="O11" i="43"/>
  <c r="P11" i="43"/>
  <c r="Q11" i="43"/>
  <c r="K12" i="43"/>
  <c r="L12" i="43"/>
  <c r="M12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F14" i="43"/>
  <c r="G14" i="43"/>
  <c r="R14" i="43" s="1"/>
  <c r="H14" i="43"/>
  <c r="I14" i="43"/>
  <c r="J14" i="43"/>
  <c r="K14" i="43"/>
  <c r="L14" i="43"/>
  <c r="M14" i="43"/>
  <c r="N14" i="43"/>
  <c r="O14" i="43"/>
  <c r="P14" i="43"/>
  <c r="Q14" i="43"/>
  <c r="F15" i="43"/>
  <c r="G15" i="43"/>
  <c r="H15" i="43"/>
  <c r="I15" i="43"/>
  <c r="P15" i="43"/>
  <c r="Q15" i="43"/>
  <c r="F16" i="43"/>
  <c r="R16" i="43" s="1"/>
  <c r="G16" i="43"/>
  <c r="H16" i="43"/>
  <c r="I16" i="43"/>
  <c r="J16" i="43"/>
  <c r="K16" i="43"/>
  <c r="L16" i="43"/>
  <c r="M16" i="43"/>
  <c r="N16" i="43"/>
  <c r="O16" i="43"/>
  <c r="P16" i="43"/>
  <c r="Q16" i="43"/>
  <c r="F17" i="43"/>
  <c r="G17" i="43"/>
  <c r="H17" i="43"/>
  <c r="I17" i="43"/>
  <c r="J17" i="43"/>
  <c r="K17" i="43"/>
  <c r="L17" i="43"/>
  <c r="M17" i="43"/>
  <c r="N17" i="43"/>
  <c r="O17" i="43"/>
  <c r="P17" i="43"/>
  <c r="Q17" i="43"/>
  <c r="I18" i="43"/>
  <c r="J18" i="43"/>
  <c r="L18" i="43"/>
  <c r="M18" i="43"/>
  <c r="N18" i="43"/>
  <c r="O18" i="43"/>
  <c r="F19" i="43"/>
  <c r="G19" i="43"/>
  <c r="H19" i="43"/>
  <c r="I19" i="43"/>
  <c r="J19" i="43"/>
  <c r="K19" i="43"/>
  <c r="L19" i="43"/>
  <c r="M19" i="43"/>
  <c r="R19" i="43" s="1"/>
  <c r="N19" i="43"/>
  <c r="O19" i="43"/>
  <c r="P19" i="43"/>
  <c r="Q19" i="43"/>
  <c r="F20" i="43"/>
  <c r="G20" i="43"/>
  <c r="H20" i="43"/>
  <c r="I20" i="43"/>
  <c r="J20" i="43"/>
  <c r="K20" i="43"/>
  <c r="L20" i="43"/>
  <c r="M20" i="43"/>
  <c r="N20" i="43"/>
  <c r="O20" i="43"/>
  <c r="P20" i="43"/>
  <c r="Q20" i="43"/>
  <c r="G21" i="43"/>
  <c r="L21" i="43"/>
  <c r="N21" i="43"/>
  <c r="O21" i="43"/>
  <c r="F22" i="43"/>
  <c r="G22" i="43"/>
  <c r="R22" i="43" s="1"/>
  <c r="H22" i="43"/>
  <c r="I22" i="43"/>
  <c r="J22" i="43"/>
  <c r="K22" i="43"/>
  <c r="L22" i="43"/>
  <c r="M22" i="43"/>
  <c r="N22" i="43"/>
  <c r="O22" i="43"/>
  <c r="P22" i="43"/>
  <c r="Q22" i="43"/>
  <c r="F23" i="43"/>
  <c r="G23" i="43"/>
  <c r="H23" i="43"/>
  <c r="I23" i="43"/>
  <c r="J23" i="43"/>
  <c r="K23" i="43"/>
  <c r="L23" i="43"/>
  <c r="M23" i="43"/>
  <c r="N23" i="43"/>
  <c r="O23" i="43"/>
  <c r="P23" i="43"/>
  <c r="Q23" i="43"/>
  <c r="F24" i="43"/>
  <c r="G24" i="43"/>
  <c r="H24" i="43"/>
  <c r="I24" i="43"/>
  <c r="J24" i="43"/>
  <c r="F25" i="43"/>
  <c r="G25" i="43"/>
  <c r="H25" i="43"/>
  <c r="I25" i="43"/>
  <c r="J25" i="43"/>
  <c r="K25" i="43"/>
  <c r="L25" i="43"/>
  <c r="M25" i="43"/>
  <c r="N25" i="43"/>
  <c r="O25" i="43"/>
  <c r="P25" i="43"/>
  <c r="Q25" i="43"/>
  <c r="E30" i="43"/>
  <c r="O36" i="43"/>
  <c r="O32" i="43" s="1"/>
  <c r="P36" i="43"/>
  <c r="P32" i="43" s="1"/>
  <c r="E2" i="42"/>
  <c r="R2" i="42"/>
  <c r="E3" i="42"/>
  <c r="F3" i="42"/>
  <c r="G3" i="42"/>
  <c r="H3" i="42"/>
  <c r="H3" i="43" s="1"/>
  <c r="I3" i="42"/>
  <c r="I3" i="43" s="1"/>
  <c r="J3" i="42"/>
  <c r="J3" i="43" s="1"/>
  <c r="K3" i="42"/>
  <c r="L3" i="42"/>
  <c r="L3" i="43" s="1"/>
  <c r="M3" i="42"/>
  <c r="M3" i="43" s="1"/>
  <c r="N3" i="42"/>
  <c r="O3" i="42"/>
  <c r="P3" i="42"/>
  <c r="P3" i="43" s="1"/>
  <c r="Q3" i="42"/>
  <c r="E4" i="42"/>
  <c r="R4" i="42"/>
  <c r="E5" i="42"/>
  <c r="R5" i="42"/>
  <c r="E6" i="42"/>
  <c r="F6" i="42"/>
  <c r="F6" i="43" s="1"/>
  <c r="G6" i="42"/>
  <c r="H6" i="42"/>
  <c r="H6" i="43" s="1"/>
  <c r="I6" i="42"/>
  <c r="I6" i="43" s="1"/>
  <c r="J6" i="42"/>
  <c r="K6" i="42"/>
  <c r="L6" i="42"/>
  <c r="M6" i="42"/>
  <c r="N6" i="42"/>
  <c r="O6" i="42"/>
  <c r="O6" i="43" s="1"/>
  <c r="P6" i="42"/>
  <c r="P6" i="43" s="1"/>
  <c r="Q6" i="42"/>
  <c r="Q6" i="43" s="1"/>
  <c r="E7" i="42"/>
  <c r="R7" i="42"/>
  <c r="E8" i="42"/>
  <c r="R8" i="42"/>
  <c r="E9" i="42"/>
  <c r="F9" i="42"/>
  <c r="G9" i="42"/>
  <c r="H9" i="42"/>
  <c r="I9" i="42"/>
  <c r="J9" i="42"/>
  <c r="J9" i="43" s="1"/>
  <c r="K9" i="42"/>
  <c r="K9" i="43" s="1"/>
  <c r="L9" i="42"/>
  <c r="L9" i="43" s="1"/>
  <c r="M9" i="42"/>
  <c r="M9" i="43" s="1"/>
  <c r="N9" i="42"/>
  <c r="N9" i="43" s="1"/>
  <c r="O9" i="42"/>
  <c r="O9" i="43" s="1"/>
  <c r="P9" i="42"/>
  <c r="Q9" i="42"/>
  <c r="E10" i="42"/>
  <c r="R10" i="42"/>
  <c r="E11" i="42"/>
  <c r="R11" i="42"/>
  <c r="E12" i="42"/>
  <c r="F12" i="42"/>
  <c r="F12" i="43" s="1"/>
  <c r="G12" i="42"/>
  <c r="G12" i="43" s="1"/>
  <c r="H12" i="42"/>
  <c r="I12" i="42"/>
  <c r="I12" i="43" s="1"/>
  <c r="J12" i="42"/>
  <c r="J12" i="43" s="1"/>
  <c r="K12" i="42"/>
  <c r="L12" i="42"/>
  <c r="M12" i="42"/>
  <c r="N12" i="42"/>
  <c r="N12" i="43" s="1"/>
  <c r="O12" i="42"/>
  <c r="O12" i="43" s="1"/>
  <c r="P12" i="42"/>
  <c r="P12" i="43" s="1"/>
  <c r="Q12" i="42"/>
  <c r="Q12" i="43" s="1"/>
  <c r="E13" i="42"/>
  <c r="R13" i="42"/>
  <c r="B14" i="42"/>
  <c r="E14" i="42"/>
  <c r="R14" i="42"/>
  <c r="E15" i="42"/>
  <c r="F15" i="42"/>
  <c r="G15" i="42"/>
  <c r="H15" i="42"/>
  <c r="I15" i="42"/>
  <c r="J15" i="42"/>
  <c r="J15" i="43" s="1"/>
  <c r="R15" i="43" s="1"/>
  <c r="K15" i="42"/>
  <c r="K15" i="43" s="1"/>
  <c r="L15" i="42"/>
  <c r="L15" i="43" s="1"/>
  <c r="M15" i="42"/>
  <c r="M15" i="43" s="1"/>
  <c r="N15" i="42"/>
  <c r="N15" i="43" s="1"/>
  <c r="O15" i="42"/>
  <c r="O15" i="43" s="1"/>
  <c r="P15" i="42"/>
  <c r="Q15" i="42"/>
  <c r="E16" i="42"/>
  <c r="R16" i="42"/>
  <c r="E17" i="42"/>
  <c r="R17" i="42"/>
  <c r="E18" i="42"/>
  <c r="F18" i="42"/>
  <c r="F18" i="43" s="1"/>
  <c r="G18" i="42"/>
  <c r="H18" i="42"/>
  <c r="H18" i="43" s="1"/>
  <c r="I18" i="42"/>
  <c r="J18" i="42"/>
  <c r="K18" i="42"/>
  <c r="K18" i="43" s="1"/>
  <c r="L18" i="42"/>
  <c r="M18" i="42"/>
  <c r="N18" i="42"/>
  <c r="O18" i="42"/>
  <c r="P18" i="42"/>
  <c r="P18" i="43" s="1"/>
  <c r="Q18" i="42"/>
  <c r="Q18" i="43" s="1"/>
  <c r="E19" i="42"/>
  <c r="R19" i="42"/>
  <c r="E20" i="42"/>
  <c r="R20" i="42"/>
  <c r="E21" i="42"/>
  <c r="F21" i="42"/>
  <c r="F21" i="43" s="1"/>
  <c r="G21" i="42"/>
  <c r="H21" i="42"/>
  <c r="I21" i="42"/>
  <c r="I21" i="43" s="1"/>
  <c r="J21" i="42"/>
  <c r="J21" i="43" s="1"/>
  <c r="K21" i="42"/>
  <c r="K21" i="43" s="1"/>
  <c r="L21" i="42"/>
  <c r="M21" i="42"/>
  <c r="M21" i="43" s="1"/>
  <c r="N21" i="42"/>
  <c r="O21" i="42"/>
  <c r="P21" i="42"/>
  <c r="P21" i="43" s="1"/>
  <c r="Q21" i="42"/>
  <c r="Q21" i="43" s="1"/>
  <c r="E22" i="42"/>
  <c r="R22" i="42"/>
  <c r="E23" i="42"/>
  <c r="R23" i="42"/>
  <c r="E24" i="42"/>
  <c r="F24" i="42"/>
  <c r="G24" i="42"/>
  <c r="H24" i="42"/>
  <c r="I24" i="42"/>
  <c r="J24" i="42"/>
  <c r="K24" i="42"/>
  <c r="K24" i="43" s="1"/>
  <c r="L24" i="42"/>
  <c r="L24" i="43" s="1"/>
  <c r="M24" i="42"/>
  <c r="M24" i="43" s="1"/>
  <c r="N24" i="42"/>
  <c r="N24" i="43" s="1"/>
  <c r="O24" i="42"/>
  <c r="O24" i="43" s="1"/>
  <c r="P24" i="42"/>
  <c r="P24" i="43" s="1"/>
  <c r="Q24" i="42"/>
  <c r="Q24" i="43" s="1"/>
  <c r="E25" i="42"/>
  <c r="R25" i="42"/>
  <c r="F4" i="41"/>
  <c r="G4" i="41"/>
  <c r="G6" i="41"/>
  <c r="J6" i="41"/>
  <c r="K6" i="41" s="1"/>
  <c r="M6" i="41"/>
  <c r="F7" i="41"/>
  <c r="H7" i="41"/>
  <c r="J7" i="41" s="1"/>
  <c r="G9" i="41"/>
  <c r="C11" i="41"/>
  <c r="D11" i="41"/>
  <c r="F11" i="41"/>
  <c r="H11" i="41" s="1"/>
  <c r="G11" i="41"/>
  <c r="J11" i="41" s="1"/>
  <c r="F13" i="41"/>
  <c r="H13" i="41"/>
  <c r="J13" i="41"/>
  <c r="F14" i="41"/>
  <c r="G14" i="41"/>
  <c r="H14" i="41"/>
  <c r="J14" i="41"/>
  <c r="F15" i="41"/>
  <c r="H15" i="41" s="1"/>
  <c r="F18" i="41"/>
  <c r="H18" i="41" s="1"/>
  <c r="C21" i="41"/>
  <c r="F21" i="41"/>
  <c r="H21" i="41" s="1"/>
  <c r="G21" i="41"/>
  <c r="J21" i="41"/>
  <c r="M21" i="41" s="1"/>
  <c r="J22" i="41"/>
  <c r="K22" i="41"/>
  <c r="M22" i="41"/>
  <c r="C23" i="41"/>
  <c r="G23" i="41"/>
  <c r="F24" i="41"/>
  <c r="H24" i="41" s="1"/>
  <c r="M2" i="40"/>
  <c r="J2" i="40" s="1"/>
  <c r="O2" i="40"/>
  <c r="T2" i="40"/>
  <c r="H8" i="40"/>
  <c r="I8" i="40" s="1"/>
  <c r="H9" i="40"/>
  <c r="I9" i="40"/>
  <c r="F10" i="40"/>
  <c r="G11" i="40"/>
  <c r="H11" i="40"/>
  <c r="I11" i="40" s="1"/>
  <c r="J11" i="40" s="1"/>
  <c r="C15" i="40"/>
  <c r="D15" i="40"/>
  <c r="H16" i="40"/>
  <c r="I16" i="40"/>
  <c r="C18" i="40"/>
  <c r="C14" i="41" s="1"/>
  <c r="D18" i="40"/>
  <c r="D14" i="41" s="1"/>
  <c r="C19" i="40"/>
  <c r="F19" i="40"/>
  <c r="H20" i="40"/>
  <c r="I20" i="40"/>
  <c r="F21" i="40"/>
  <c r="H21" i="40"/>
  <c r="I21" i="40" s="1"/>
  <c r="F24" i="40"/>
  <c r="G24" i="40" s="1"/>
  <c r="H24" i="40"/>
  <c r="I24" i="40" s="1"/>
  <c r="J24" i="40"/>
  <c r="M24" i="40"/>
  <c r="C25" i="40"/>
  <c r="F25" i="40"/>
  <c r="J26" i="40"/>
  <c r="C27" i="40"/>
  <c r="D27" i="40"/>
  <c r="D23" i="41" s="1"/>
  <c r="H27" i="40"/>
  <c r="H28" i="40"/>
  <c r="I28" i="40"/>
  <c r="D41" i="40"/>
  <c r="F41" i="40"/>
  <c r="D42" i="40"/>
  <c r="D43" i="40" s="1"/>
  <c r="K42" i="40"/>
  <c r="M42" i="40"/>
  <c r="O42" i="40" s="1"/>
  <c r="K43" i="40"/>
  <c r="D44" i="40"/>
  <c r="M43" i="40" s="1"/>
  <c r="O43" i="40" s="1"/>
  <c r="D45" i="40"/>
  <c r="D46" i="40"/>
  <c r="D47" i="40"/>
  <c r="E49" i="40"/>
  <c r="E50" i="40"/>
  <c r="E4" i="39"/>
  <c r="F7" i="40" s="1"/>
  <c r="H4" i="39"/>
  <c r="F5" i="41" s="1"/>
  <c r="H5" i="41" s="1"/>
  <c r="I4" i="39"/>
  <c r="B2" i="42"/>
  <c r="K4" i="39"/>
  <c r="L4" i="39"/>
  <c r="G3" i="41" s="1"/>
  <c r="M4" i="39"/>
  <c r="E5" i="39"/>
  <c r="F6" i="41" s="1"/>
  <c r="H6" i="41" s="1"/>
  <c r="H5" i="39"/>
  <c r="F12" i="40" s="1"/>
  <c r="I5" i="39"/>
  <c r="C10" i="40" s="1"/>
  <c r="B5" i="43"/>
  <c r="K5" i="39"/>
  <c r="D12" i="40" s="1"/>
  <c r="L5" i="39"/>
  <c r="M5" i="39"/>
  <c r="G7" i="41" s="1"/>
  <c r="E6" i="39"/>
  <c r="F9" i="41" s="1"/>
  <c r="H9" i="41" s="1"/>
  <c r="H6" i="39"/>
  <c r="F15" i="40" s="1"/>
  <c r="I6" i="39"/>
  <c r="K6" i="39"/>
  <c r="L6" i="39"/>
  <c r="M6" i="39"/>
  <c r="G10" i="41" s="1"/>
  <c r="N6" i="39"/>
  <c r="E7" i="39"/>
  <c r="F12" i="41" s="1"/>
  <c r="H12" i="41" s="1"/>
  <c r="H7" i="39"/>
  <c r="F18" i="40" s="1"/>
  <c r="I7" i="39"/>
  <c r="C16" i="40" s="1"/>
  <c r="B11" i="43"/>
  <c r="K7" i="39"/>
  <c r="L7" i="39"/>
  <c r="G12" i="41" s="1"/>
  <c r="J12" i="41" s="1"/>
  <c r="M7" i="39"/>
  <c r="G13" i="41" s="1"/>
  <c r="N7" i="39"/>
  <c r="E8" i="39"/>
  <c r="F16" i="41" s="1"/>
  <c r="H16" i="41" s="1"/>
  <c r="H8" i="39"/>
  <c r="I8" i="39"/>
  <c r="K8" i="39"/>
  <c r="E9" i="39"/>
  <c r="H9" i="39"/>
  <c r="F20" i="41" s="1"/>
  <c r="H20" i="41" s="1"/>
  <c r="I9" i="39"/>
  <c r="K9" i="39"/>
  <c r="M9" i="39" s="1"/>
  <c r="G19" i="41" s="1"/>
  <c r="L9" i="39"/>
  <c r="G18" i="41" s="1"/>
  <c r="J18" i="41" s="1"/>
  <c r="N9" i="39"/>
  <c r="G20" i="41" s="1"/>
  <c r="E10" i="39"/>
  <c r="F22" i="41" s="1"/>
  <c r="H22" i="41" s="1"/>
  <c r="H10" i="39"/>
  <c r="N10" i="39" s="1"/>
  <c r="I10" i="39"/>
  <c r="B20" i="42" s="1"/>
  <c r="K10" i="39"/>
  <c r="L10" i="39"/>
  <c r="M10" i="39"/>
  <c r="G22" i="41" s="1"/>
  <c r="E11" i="39"/>
  <c r="H11" i="39"/>
  <c r="I11" i="39"/>
  <c r="B23" i="43" s="1"/>
  <c r="K11" i="39"/>
  <c r="L11" i="39" s="1"/>
  <c r="G24" i="41" s="1"/>
  <c r="J24" i="41" s="1"/>
  <c r="M19" i="39"/>
  <c r="N19" i="39"/>
  <c r="D4" i="38"/>
  <c r="D5" i="38"/>
  <c r="D6" i="38"/>
  <c r="D7" i="38"/>
  <c r="D8" i="38"/>
  <c r="D9" i="38"/>
  <c r="N9" i="38"/>
  <c r="R27" i="44" s="1"/>
  <c r="D10" i="38"/>
  <c r="N10" i="38"/>
  <c r="N29" i="44" s="1"/>
  <c r="O29" i="44" s="1"/>
  <c r="D11" i="38"/>
  <c r="D5" i="46"/>
  <c r="D6" i="46"/>
  <c r="D7" i="46"/>
  <c r="D8" i="46"/>
  <c r="D9" i="46"/>
  <c r="D10" i="46"/>
  <c r="N10" i="46"/>
  <c r="D11" i="46"/>
  <c r="N11" i="46"/>
  <c r="D12" i="46"/>
  <c r="F2" i="37"/>
  <c r="G2" i="37"/>
  <c r="H2" i="37"/>
  <c r="I2" i="37"/>
  <c r="J2" i="37"/>
  <c r="K2" i="37"/>
  <c r="L2" i="37"/>
  <c r="M2" i="37"/>
  <c r="N2" i="37"/>
  <c r="O2" i="37"/>
  <c r="P2" i="37"/>
  <c r="Q2" i="37"/>
  <c r="N3" i="37"/>
  <c r="O3" i="37"/>
  <c r="P3" i="37"/>
  <c r="F4" i="37"/>
  <c r="G4" i="37"/>
  <c r="H4" i="37"/>
  <c r="I4" i="37"/>
  <c r="J4" i="37"/>
  <c r="K4" i="37"/>
  <c r="L4" i="37"/>
  <c r="M4" i="37"/>
  <c r="N4" i="37"/>
  <c r="O4" i="37"/>
  <c r="P4" i="37"/>
  <c r="Q4" i="37"/>
  <c r="F5" i="37"/>
  <c r="G5" i="37"/>
  <c r="H5" i="37"/>
  <c r="I5" i="37"/>
  <c r="J5" i="37"/>
  <c r="K5" i="37"/>
  <c r="L5" i="37"/>
  <c r="M5" i="37"/>
  <c r="N5" i="37"/>
  <c r="O5" i="37"/>
  <c r="P5" i="37"/>
  <c r="Q5" i="37"/>
  <c r="I6" i="37"/>
  <c r="J6" i="37"/>
  <c r="K6" i="37"/>
  <c r="O6" i="37"/>
  <c r="P6" i="37"/>
  <c r="F7" i="37"/>
  <c r="G7" i="37"/>
  <c r="H7" i="37"/>
  <c r="I7" i="37"/>
  <c r="J7" i="37"/>
  <c r="K7" i="37"/>
  <c r="L7" i="37"/>
  <c r="M7" i="37"/>
  <c r="N7" i="37"/>
  <c r="O7" i="37"/>
  <c r="P7" i="37"/>
  <c r="Q7" i="37"/>
  <c r="F8" i="37"/>
  <c r="G8" i="37"/>
  <c r="H8" i="37"/>
  <c r="I8" i="37"/>
  <c r="J8" i="37"/>
  <c r="K8" i="37"/>
  <c r="L8" i="37"/>
  <c r="M8" i="37"/>
  <c r="N8" i="37"/>
  <c r="O8" i="37"/>
  <c r="P8" i="37"/>
  <c r="Q8" i="37"/>
  <c r="Q9" i="37"/>
  <c r="F10" i="37"/>
  <c r="G10" i="37"/>
  <c r="H10" i="37"/>
  <c r="I10" i="37"/>
  <c r="J10" i="37"/>
  <c r="K10" i="37"/>
  <c r="L10" i="37"/>
  <c r="M10" i="37"/>
  <c r="N10" i="37"/>
  <c r="O10" i="37"/>
  <c r="P10" i="37"/>
  <c r="Q10" i="37"/>
  <c r="F11" i="37"/>
  <c r="G11" i="37"/>
  <c r="H11" i="37"/>
  <c r="I11" i="37"/>
  <c r="J11" i="37"/>
  <c r="K11" i="37"/>
  <c r="L11" i="37"/>
  <c r="M11" i="37"/>
  <c r="N11" i="37"/>
  <c r="O11" i="37"/>
  <c r="P11" i="37"/>
  <c r="Q11" i="37"/>
  <c r="I12" i="37"/>
  <c r="J12" i="37"/>
  <c r="K12" i="37"/>
  <c r="L12" i="37"/>
  <c r="M12" i="37"/>
  <c r="F13" i="37"/>
  <c r="G13" i="37"/>
  <c r="H13" i="37"/>
  <c r="I13" i="37"/>
  <c r="J13" i="37"/>
  <c r="K13" i="37"/>
  <c r="L13" i="37"/>
  <c r="M13" i="37"/>
  <c r="N13" i="37"/>
  <c r="O13" i="37"/>
  <c r="P13" i="37"/>
  <c r="Q13" i="37"/>
  <c r="F14" i="37"/>
  <c r="G14" i="37"/>
  <c r="H14" i="37"/>
  <c r="I14" i="37"/>
  <c r="J14" i="37"/>
  <c r="K14" i="37"/>
  <c r="L14" i="37"/>
  <c r="M14" i="37"/>
  <c r="N14" i="37"/>
  <c r="O14" i="37"/>
  <c r="P14" i="37"/>
  <c r="Q14" i="37"/>
  <c r="M15" i="37"/>
  <c r="N15" i="37"/>
  <c r="O15" i="37"/>
  <c r="P15" i="37"/>
  <c r="F16" i="37"/>
  <c r="G16" i="37"/>
  <c r="H16" i="37"/>
  <c r="I16" i="37"/>
  <c r="J16" i="37"/>
  <c r="K16" i="37"/>
  <c r="L16" i="37"/>
  <c r="M16" i="37"/>
  <c r="N16" i="37"/>
  <c r="O16" i="37"/>
  <c r="P16" i="37"/>
  <c r="Q16" i="37"/>
  <c r="F17" i="37"/>
  <c r="G17" i="37"/>
  <c r="H17" i="37"/>
  <c r="I17" i="37"/>
  <c r="J17" i="37"/>
  <c r="K17" i="37"/>
  <c r="L17" i="37"/>
  <c r="M17" i="37"/>
  <c r="N17" i="37"/>
  <c r="O17" i="37"/>
  <c r="P17" i="37"/>
  <c r="Q17" i="37"/>
  <c r="I18" i="37"/>
  <c r="J18" i="37"/>
  <c r="L18" i="37"/>
  <c r="M18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F20" i="37"/>
  <c r="G20" i="37"/>
  <c r="H20" i="37"/>
  <c r="I20" i="37"/>
  <c r="J20" i="37"/>
  <c r="K20" i="37"/>
  <c r="L20" i="37"/>
  <c r="M20" i="37"/>
  <c r="N20" i="37"/>
  <c r="O20" i="37"/>
  <c r="P20" i="37"/>
  <c r="Q20" i="37"/>
  <c r="F21" i="37"/>
  <c r="K21" i="37"/>
  <c r="L21" i="37"/>
  <c r="M21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F24" i="37"/>
  <c r="L24" i="37"/>
  <c r="P24" i="37"/>
  <c r="Q24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E32" i="37"/>
  <c r="E2" i="36"/>
  <c r="R2" i="36"/>
  <c r="E3" i="36"/>
  <c r="F3" i="36"/>
  <c r="F3" i="37" s="1"/>
  <c r="G3" i="36"/>
  <c r="G3" i="37" s="1"/>
  <c r="H3" i="36"/>
  <c r="H3" i="37" s="1"/>
  <c r="I3" i="36"/>
  <c r="I3" i="37" s="1"/>
  <c r="J3" i="36"/>
  <c r="J3" i="37" s="1"/>
  <c r="K3" i="36"/>
  <c r="K3" i="37" s="1"/>
  <c r="L3" i="36"/>
  <c r="L3" i="37" s="1"/>
  <c r="M3" i="36"/>
  <c r="M3" i="37" s="1"/>
  <c r="N3" i="36"/>
  <c r="O3" i="36"/>
  <c r="P3" i="36"/>
  <c r="Q3" i="36"/>
  <c r="Q3" i="37" s="1"/>
  <c r="E4" i="36"/>
  <c r="R4" i="36"/>
  <c r="E5" i="36"/>
  <c r="R5" i="36"/>
  <c r="E6" i="36"/>
  <c r="F6" i="36"/>
  <c r="F6" i="37" s="1"/>
  <c r="G6" i="36"/>
  <c r="G6" i="37" s="1"/>
  <c r="H6" i="36"/>
  <c r="H6" i="37" s="1"/>
  <c r="I6" i="36"/>
  <c r="J6" i="36"/>
  <c r="K6" i="36"/>
  <c r="L6" i="36"/>
  <c r="L6" i="37" s="1"/>
  <c r="M6" i="36"/>
  <c r="M6" i="37" s="1"/>
  <c r="N6" i="36"/>
  <c r="N6" i="37" s="1"/>
  <c r="O6" i="36"/>
  <c r="P6" i="36"/>
  <c r="Q6" i="36"/>
  <c r="Q6" i="37" s="1"/>
  <c r="E7" i="36"/>
  <c r="R7" i="36"/>
  <c r="E8" i="36"/>
  <c r="R8" i="36"/>
  <c r="E9" i="36"/>
  <c r="F9" i="36"/>
  <c r="F9" i="37" s="1"/>
  <c r="G9" i="36"/>
  <c r="G9" i="37" s="1"/>
  <c r="H9" i="36"/>
  <c r="H9" i="37" s="1"/>
  <c r="I9" i="36"/>
  <c r="I9" i="37" s="1"/>
  <c r="J9" i="36"/>
  <c r="J9" i="37" s="1"/>
  <c r="K9" i="36"/>
  <c r="K9" i="37" s="1"/>
  <c r="L9" i="36"/>
  <c r="L9" i="37" s="1"/>
  <c r="M9" i="36"/>
  <c r="M9" i="37" s="1"/>
  <c r="N9" i="36"/>
  <c r="N9" i="37" s="1"/>
  <c r="O9" i="36"/>
  <c r="O9" i="37" s="1"/>
  <c r="P9" i="36"/>
  <c r="P9" i="37" s="1"/>
  <c r="Q9" i="36"/>
  <c r="E10" i="36"/>
  <c r="R10" i="36"/>
  <c r="E11" i="36"/>
  <c r="R11" i="36"/>
  <c r="E12" i="36"/>
  <c r="F12" i="36"/>
  <c r="R12" i="36" s="1"/>
  <c r="G12" i="36"/>
  <c r="G12" i="37" s="1"/>
  <c r="H12" i="36"/>
  <c r="H12" i="37" s="1"/>
  <c r="I12" i="36"/>
  <c r="J12" i="36"/>
  <c r="K12" i="36"/>
  <c r="L12" i="36"/>
  <c r="M12" i="36"/>
  <c r="N12" i="36"/>
  <c r="N12" i="37" s="1"/>
  <c r="O12" i="36"/>
  <c r="O12" i="37" s="1"/>
  <c r="P12" i="36"/>
  <c r="P12" i="37" s="1"/>
  <c r="Q12" i="36"/>
  <c r="Q12" i="37" s="1"/>
  <c r="E13" i="36"/>
  <c r="R13" i="36"/>
  <c r="E14" i="36"/>
  <c r="R14" i="36"/>
  <c r="E15" i="36"/>
  <c r="F15" i="36"/>
  <c r="F15" i="37" s="1"/>
  <c r="G15" i="36"/>
  <c r="H15" i="36"/>
  <c r="H15" i="37" s="1"/>
  <c r="I15" i="36"/>
  <c r="I15" i="37" s="1"/>
  <c r="J15" i="36"/>
  <c r="J15" i="37" s="1"/>
  <c r="K15" i="36"/>
  <c r="K15" i="37" s="1"/>
  <c r="L15" i="36"/>
  <c r="L15" i="37" s="1"/>
  <c r="M15" i="36"/>
  <c r="N15" i="36"/>
  <c r="O15" i="36"/>
  <c r="P15" i="36"/>
  <c r="Q15" i="36"/>
  <c r="Q15" i="37" s="1"/>
  <c r="E16" i="36"/>
  <c r="R16" i="36"/>
  <c r="B17" i="36"/>
  <c r="E17" i="36"/>
  <c r="R17" i="36"/>
  <c r="E18" i="36"/>
  <c r="F18" i="36"/>
  <c r="F18" i="37" s="1"/>
  <c r="G18" i="36"/>
  <c r="G18" i="37" s="1"/>
  <c r="H18" i="36"/>
  <c r="R18" i="36" s="1"/>
  <c r="I18" i="36"/>
  <c r="J18" i="36"/>
  <c r="K18" i="36"/>
  <c r="K18" i="37" s="1"/>
  <c r="L18" i="36"/>
  <c r="M18" i="36"/>
  <c r="N18" i="36"/>
  <c r="N18" i="37" s="1"/>
  <c r="O18" i="36"/>
  <c r="O18" i="37" s="1"/>
  <c r="P18" i="36"/>
  <c r="P18" i="37" s="1"/>
  <c r="Q18" i="36"/>
  <c r="Q18" i="37" s="1"/>
  <c r="E19" i="36"/>
  <c r="R19" i="36"/>
  <c r="B20" i="36"/>
  <c r="E20" i="36"/>
  <c r="R20" i="36"/>
  <c r="E21" i="36"/>
  <c r="F21" i="36"/>
  <c r="G21" i="36"/>
  <c r="G21" i="37" s="1"/>
  <c r="H21" i="36"/>
  <c r="H21" i="37" s="1"/>
  <c r="I21" i="36"/>
  <c r="I21" i="37" s="1"/>
  <c r="J21" i="36"/>
  <c r="J21" i="37" s="1"/>
  <c r="K21" i="36"/>
  <c r="L21" i="36"/>
  <c r="M21" i="36"/>
  <c r="N21" i="36"/>
  <c r="N21" i="37" s="1"/>
  <c r="O21" i="36"/>
  <c r="O21" i="37" s="1"/>
  <c r="P21" i="36"/>
  <c r="P21" i="37" s="1"/>
  <c r="Q21" i="36"/>
  <c r="Q21" i="37" s="1"/>
  <c r="E22" i="36"/>
  <c r="R22" i="36"/>
  <c r="E23" i="36"/>
  <c r="R23" i="36"/>
  <c r="E24" i="36"/>
  <c r="F24" i="36"/>
  <c r="G24" i="36"/>
  <c r="R24" i="36" s="1"/>
  <c r="H24" i="36"/>
  <c r="H24" i="37" s="1"/>
  <c r="I24" i="36"/>
  <c r="I24" i="37" s="1"/>
  <c r="J24" i="36"/>
  <c r="J24" i="37" s="1"/>
  <c r="K24" i="36"/>
  <c r="K24" i="37" s="1"/>
  <c r="L24" i="36"/>
  <c r="M24" i="36"/>
  <c r="M24" i="37" s="1"/>
  <c r="N24" i="36"/>
  <c r="N24" i="37" s="1"/>
  <c r="O24" i="36"/>
  <c r="O24" i="37" s="1"/>
  <c r="P24" i="36"/>
  <c r="Q24" i="36"/>
  <c r="E25" i="36"/>
  <c r="R25" i="36"/>
  <c r="W2" i="33"/>
  <c r="F14" i="33"/>
  <c r="H14" i="33"/>
  <c r="C15" i="33"/>
  <c r="F15" i="33"/>
  <c r="H15" i="33" s="1"/>
  <c r="F16" i="33"/>
  <c r="H16" i="33" s="1"/>
  <c r="C21" i="33"/>
  <c r="F21" i="33"/>
  <c r="H21" i="33"/>
  <c r="H23" i="33"/>
  <c r="M2" i="32"/>
  <c r="J2" i="32" s="1"/>
  <c r="O2" i="32"/>
  <c r="T2" i="32"/>
  <c r="F19" i="32"/>
  <c r="G19" i="32" s="1"/>
  <c r="J19" i="32"/>
  <c r="G20" i="32"/>
  <c r="J20" i="32"/>
  <c r="F21" i="32"/>
  <c r="J21" i="32" s="1"/>
  <c r="G21" i="32"/>
  <c r="C25" i="32"/>
  <c r="F25" i="32"/>
  <c r="G25" i="32"/>
  <c r="F27" i="32"/>
  <c r="J27" i="32" s="1"/>
  <c r="G27" i="32"/>
  <c r="M27" i="32" s="1"/>
  <c r="C28" i="32"/>
  <c r="D41" i="32"/>
  <c r="K42" i="32"/>
  <c r="M42" i="32"/>
  <c r="O42" i="32"/>
  <c r="K43" i="32"/>
  <c r="D47" i="32"/>
  <c r="E49" i="32"/>
  <c r="E50" i="32"/>
  <c r="E4" i="5"/>
  <c r="F7" i="32" s="1"/>
  <c r="H4" i="5"/>
  <c r="F9" i="32" s="1"/>
  <c r="I4" i="5"/>
  <c r="B2" i="37"/>
  <c r="K4" i="5"/>
  <c r="M4" i="5" s="1"/>
  <c r="E5" i="5"/>
  <c r="F6" i="33" s="1"/>
  <c r="H5" i="5"/>
  <c r="F12" i="32" s="1"/>
  <c r="I5" i="5"/>
  <c r="C10" i="32" s="1"/>
  <c r="C6" i="33"/>
  <c r="K5" i="5"/>
  <c r="M5" i="5" s="1"/>
  <c r="E6" i="5"/>
  <c r="F10" i="33" s="1"/>
  <c r="H6" i="5"/>
  <c r="F11" i="33" s="1"/>
  <c r="H11" i="33" s="1"/>
  <c r="I6" i="5"/>
  <c r="B8" i="37" s="1"/>
  <c r="C9" i="33"/>
  <c r="K6" i="5"/>
  <c r="L6" i="5" s="1"/>
  <c r="N6" i="5"/>
  <c r="G11" i="33" s="1"/>
  <c r="J11" i="33" s="1"/>
  <c r="E7" i="5"/>
  <c r="F12" i="33" s="1"/>
  <c r="H7" i="5"/>
  <c r="F18" i="32" s="1"/>
  <c r="I7" i="5"/>
  <c r="B11" i="37" s="1"/>
  <c r="B11" i="36"/>
  <c r="K7" i="5"/>
  <c r="D18" i="32" s="1"/>
  <c r="N7" i="5"/>
  <c r="G14" i="33" s="1"/>
  <c r="E8" i="5"/>
  <c r="H8" i="5"/>
  <c r="F17" i="33" s="1"/>
  <c r="H17" i="33" s="1"/>
  <c r="I8" i="5"/>
  <c r="C19" i="32" s="1"/>
  <c r="K8" i="5"/>
  <c r="N8" i="5"/>
  <c r="G17" i="33" s="1"/>
  <c r="J17" i="33" s="1"/>
  <c r="E9" i="5"/>
  <c r="F18" i="33" s="1"/>
  <c r="H18" i="33" s="1"/>
  <c r="H9" i="5"/>
  <c r="N9" i="5" s="1"/>
  <c r="G20" i="33" s="1"/>
  <c r="I9" i="5"/>
  <c r="B17" i="37" s="1"/>
  <c r="K9" i="5"/>
  <c r="D24" i="32" s="1"/>
  <c r="M9" i="5"/>
  <c r="G19" i="33" s="1"/>
  <c r="E10" i="5"/>
  <c r="F22" i="33" s="1"/>
  <c r="H22" i="33" s="1"/>
  <c r="H10" i="5"/>
  <c r="F23" i="33" s="1"/>
  <c r="I10" i="5"/>
  <c r="B20" i="37" s="1"/>
  <c r="K10" i="5"/>
  <c r="D27" i="32" s="1"/>
  <c r="N10" i="5"/>
  <c r="G23" i="33" s="1"/>
  <c r="J23" i="33" s="1"/>
  <c r="M23" i="33" s="1"/>
  <c r="E11" i="5"/>
  <c r="F24" i="33" s="1"/>
  <c r="H24" i="33" s="1"/>
  <c r="H11" i="5"/>
  <c r="F26" i="33" s="1"/>
  <c r="H26" i="33" s="1"/>
  <c r="I11" i="5"/>
  <c r="B23" i="37" s="1"/>
  <c r="K11" i="5"/>
  <c r="D30" i="32" s="1"/>
  <c r="M19" i="5"/>
  <c r="D42" i="32"/>
  <c r="N19" i="5"/>
  <c r="F41" i="32" s="1"/>
  <c r="H16" i="32" s="1"/>
  <c r="I16" i="32" s="1"/>
  <c r="D4" i="22"/>
  <c r="D5" i="22"/>
  <c r="D6" i="22"/>
  <c r="D7" i="22"/>
  <c r="D8" i="22"/>
  <c r="D9" i="22"/>
  <c r="D10" i="22"/>
  <c r="D11" i="22"/>
  <c r="D6" i="21"/>
  <c r="D7" i="21"/>
  <c r="D8" i="21"/>
  <c r="D9" i="21"/>
  <c r="D10" i="21"/>
  <c r="N10" i="21"/>
  <c r="D11" i="21"/>
  <c r="N11" i="21"/>
  <c r="D12" i="21"/>
  <c r="C12" i="52"/>
  <c r="C16" i="51"/>
  <c r="C12" i="41"/>
  <c r="C9" i="52"/>
  <c r="C13" i="32"/>
  <c r="C9" i="41"/>
  <c r="B2" i="43"/>
  <c r="C7" i="40"/>
  <c r="C3" i="41"/>
  <c r="H29" i="32"/>
  <c r="I29" i="32"/>
  <c r="H9" i="32"/>
  <c r="I9" i="32"/>
  <c r="H7" i="32"/>
  <c r="I7" i="32"/>
  <c r="H25" i="32"/>
  <c r="I25" i="32" s="1"/>
  <c r="H8" i="32"/>
  <c r="I8" i="32"/>
  <c r="H18" i="32"/>
  <c r="I18" i="32"/>
  <c r="H23" i="32"/>
  <c r="I23" i="32" s="1"/>
  <c r="H19" i="32"/>
  <c r="I19" i="32"/>
  <c r="H20" i="32"/>
  <c r="I20" i="32"/>
  <c r="H27" i="32"/>
  <c r="I27" i="32"/>
  <c r="B5" i="36" l="1"/>
  <c r="C10" i="51"/>
  <c r="C6" i="41"/>
  <c r="C6" i="52"/>
  <c r="Q36" i="43"/>
  <c r="Q32" i="43" s="1"/>
  <c r="Q28" i="43" s="1"/>
  <c r="N4" i="39"/>
  <c r="G5" i="41" s="1"/>
  <c r="J5" i="41" s="1"/>
  <c r="F9" i="40"/>
  <c r="G9" i="40" s="1"/>
  <c r="L36" i="43"/>
  <c r="L32" i="43" s="1"/>
  <c r="L28" i="43" s="1"/>
  <c r="K36" i="43"/>
  <c r="K32" i="43" s="1"/>
  <c r="K28" i="43" s="1"/>
  <c r="N5" i="39"/>
  <c r="G8" i="41" s="1"/>
  <c r="F10" i="32"/>
  <c r="F7" i="33"/>
  <c r="B5" i="37"/>
  <c r="B5" i="42"/>
  <c r="F16" i="40"/>
  <c r="F33" i="40" s="1"/>
  <c r="O35" i="43"/>
  <c r="M35" i="43"/>
  <c r="M31" i="43" s="1"/>
  <c r="M27" i="43" s="1"/>
  <c r="F10" i="41"/>
  <c r="H10" i="41" s="1"/>
  <c r="J10" i="41"/>
  <c r="J9" i="41"/>
  <c r="R8" i="43"/>
  <c r="L35" i="43"/>
  <c r="L30" i="43" s="1"/>
  <c r="L26" i="43" s="1"/>
  <c r="Q35" i="43"/>
  <c r="Q31" i="43" s="1"/>
  <c r="Q27" i="43" s="1"/>
  <c r="F13" i="32"/>
  <c r="G13" i="32" s="1"/>
  <c r="K35" i="43"/>
  <c r="K31" i="43" s="1"/>
  <c r="K27" i="43" s="1"/>
  <c r="N35" i="43"/>
  <c r="H10" i="33"/>
  <c r="F9" i="33"/>
  <c r="H9" i="33" s="1"/>
  <c r="B11" i="42"/>
  <c r="C16" i="32"/>
  <c r="C12" i="33"/>
  <c r="H12" i="33"/>
  <c r="B8" i="53"/>
  <c r="C13" i="51"/>
  <c r="M11" i="41"/>
  <c r="K11" i="41"/>
  <c r="K24" i="41"/>
  <c r="M24" i="41"/>
  <c r="J27" i="51"/>
  <c r="G27" i="51"/>
  <c r="M27" i="51" s="1"/>
  <c r="I30" i="54"/>
  <c r="I31" i="54"/>
  <c r="I27" i="54" s="1"/>
  <c r="M7" i="41"/>
  <c r="K7" i="41"/>
  <c r="K30" i="54"/>
  <c r="K31" i="54"/>
  <c r="K27" i="54" s="1"/>
  <c r="J11" i="32"/>
  <c r="M11" i="40"/>
  <c r="M9" i="52"/>
  <c r="K9" i="52"/>
  <c r="K18" i="41"/>
  <c r="M18" i="41"/>
  <c r="G6" i="43"/>
  <c r="R6" i="42"/>
  <c r="R3" i="53"/>
  <c r="M25" i="32"/>
  <c r="F25" i="41"/>
  <c r="H25" i="41" s="1"/>
  <c r="F28" i="40"/>
  <c r="G30" i="54"/>
  <c r="G31" i="54"/>
  <c r="G27" i="54" s="1"/>
  <c r="F20" i="33"/>
  <c r="H20" i="33" s="1"/>
  <c r="J20" i="33" s="1"/>
  <c r="G18" i="43"/>
  <c r="R18" i="43" s="1"/>
  <c r="R18" i="42"/>
  <c r="M19" i="32"/>
  <c r="N19" i="32" s="1"/>
  <c r="E14" i="37" s="1"/>
  <c r="J3" i="52"/>
  <c r="J12" i="51"/>
  <c r="G12" i="51"/>
  <c r="M12" i="51" s="1"/>
  <c r="K28" i="54"/>
  <c r="Q35" i="54"/>
  <c r="J14" i="32"/>
  <c r="H15" i="32"/>
  <c r="I15" i="32" s="1"/>
  <c r="H21" i="32"/>
  <c r="I21" i="32" s="1"/>
  <c r="H7" i="33"/>
  <c r="B14" i="43"/>
  <c r="C15" i="41"/>
  <c r="K10" i="41"/>
  <c r="M10" i="41"/>
  <c r="K13" i="41"/>
  <c r="M13" i="41"/>
  <c r="G35" i="43"/>
  <c r="R25" i="43"/>
  <c r="R11" i="43"/>
  <c r="M8" i="50"/>
  <c r="G16" i="52" s="1"/>
  <c r="J16" i="52" s="1"/>
  <c r="D21" i="51"/>
  <c r="L8" i="50"/>
  <c r="G15" i="52" s="1"/>
  <c r="K12" i="50"/>
  <c r="M6" i="50"/>
  <c r="G10" i="52" s="1"/>
  <c r="J10" i="52" s="1"/>
  <c r="K8" i="52"/>
  <c r="M8" i="52"/>
  <c r="M30" i="54"/>
  <c r="M31" i="54"/>
  <c r="M27" i="54" s="1"/>
  <c r="M28" i="54"/>
  <c r="F16" i="32"/>
  <c r="H6" i="33"/>
  <c r="G15" i="37"/>
  <c r="R15" i="37" s="1"/>
  <c r="R15" i="36"/>
  <c r="G21" i="40"/>
  <c r="J21" i="40"/>
  <c r="K21" i="41"/>
  <c r="B14" i="53"/>
  <c r="C19" i="51"/>
  <c r="C15" i="52"/>
  <c r="B14" i="54"/>
  <c r="R15" i="54"/>
  <c r="I28" i="54"/>
  <c r="M21" i="32"/>
  <c r="N21" i="32" s="1"/>
  <c r="E16" i="37" s="1"/>
  <c r="N30" i="51"/>
  <c r="E25" i="54" s="1"/>
  <c r="O30" i="51"/>
  <c r="M21" i="52"/>
  <c r="K21" i="52"/>
  <c r="C24" i="41"/>
  <c r="B23" i="42"/>
  <c r="C28" i="40"/>
  <c r="E33" i="37"/>
  <c r="F30" i="40"/>
  <c r="N11" i="39"/>
  <c r="G26" i="41" s="1"/>
  <c r="F26" i="41"/>
  <c r="H26" i="41" s="1"/>
  <c r="J19" i="40"/>
  <c r="G19" i="40"/>
  <c r="M19" i="40" s="1"/>
  <c r="G20" i="40"/>
  <c r="M20" i="40" s="1"/>
  <c r="K14" i="41"/>
  <c r="M14" i="41"/>
  <c r="R3" i="54"/>
  <c r="M20" i="32"/>
  <c r="O20" i="32" s="1"/>
  <c r="F13" i="33"/>
  <c r="H13" i="33" s="1"/>
  <c r="L8" i="5"/>
  <c r="G15" i="33" s="1"/>
  <c r="J15" i="33" s="1"/>
  <c r="M15" i="33" s="1"/>
  <c r="D21" i="32"/>
  <c r="C21" i="32" s="1"/>
  <c r="C17" i="33" s="1"/>
  <c r="J25" i="32"/>
  <c r="G26" i="32"/>
  <c r="J26" i="32"/>
  <c r="F12" i="37"/>
  <c r="R12" i="37" s="1"/>
  <c r="D11" i="52"/>
  <c r="C15" i="51"/>
  <c r="C11" i="52" s="1"/>
  <c r="F30" i="54"/>
  <c r="F31" i="54"/>
  <c r="F27" i="54" s="1"/>
  <c r="E33" i="54"/>
  <c r="L8" i="39"/>
  <c r="G15" i="41" s="1"/>
  <c r="M8" i="39"/>
  <c r="G16" i="41" s="1"/>
  <c r="J16" i="41" s="1"/>
  <c r="D21" i="40"/>
  <c r="J27" i="43"/>
  <c r="H14" i="32"/>
  <c r="I14" i="32" s="1"/>
  <c r="H17" i="32"/>
  <c r="I17" i="32" s="1"/>
  <c r="J14" i="33"/>
  <c r="M14" i="33" s="1"/>
  <c r="F24" i="32"/>
  <c r="F25" i="33"/>
  <c r="H25" i="33" s="1"/>
  <c r="F5" i="33"/>
  <c r="H5" i="33" s="1"/>
  <c r="R21" i="36"/>
  <c r="R9" i="36"/>
  <c r="R3" i="36"/>
  <c r="G24" i="37"/>
  <c r="P31" i="43"/>
  <c r="P27" i="43" s="1"/>
  <c r="P30" i="43"/>
  <c r="P26" i="43" s="1"/>
  <c r="C25" i="51"/>
  <c r="C21" i="52"/>
  <c r="B20" i="53"/>
  <c r="N8" i="50"/>
  <c r="G17" i="52" s="1"/>
  <c r="G30" i="52" s="1"/>
  <c r="F17" i="52"/>
  <c r="H17" i="52" s="1"/>
  <c r="F21" i="51"/>
  <c r="D8" i="52"/>
  <c r="J30" i="54"/>
  <c r="J31" i="54"/>
  <c r="J27" i="54" s="1"/>
  <c r="B20" i="54"/>
  <c r="G18" i="32"/>
  <c r="J18" i="32"/>
  <c r="K26" i="52"/>
  <c r="M26" i="52"/>
  <c r="R23" i="43"/>
  <c r="R9" i="43"/>
  <c r="R6" i="36"/>
  <c r="B17" i="43"/>
  <c r="B17" i="42"/>
  <c r="C18" i="41"/>
  <c r="C22" i="40"/>
  <c r="H12" i="43"/>
  <c r="R12" i="43" s="1"/>
  <c r="R12" i="42"/>
  <c r="H9" i="54"/>
  <c r="R9" i="54" s="1"/>
  <c r="R9" i="53"/>
  <c r="R2" i="54"/>
  <c r="B14" i="36"/>
  <c r="B14" i="37"/>
  <c r="B23" i="36"/>
  <c r="R10" i="43"/>
  <c r="B8" i="36"/>
  <c r="F4" i="33"/>
  <c r="B8" i="42"/>
  <c r="B8" i="43"/>
  <c r="D30" i="40"/>
  <c r="N10" i="50"/>
  <c r="G23" i="52" s="1"/>
  <c r="J23" i="52" s="1"/>
  <c r="F23" i="52"/>
  <c r="H23" i="52" s="1"/>
  <c r="F16" i="52"/>
  <c r="H16" i="52" s="1"/>
  <c r="F19" i="51"/>
  <c r="F15" i="52"/>
  <c r="H15" i="52" s="1"/>
  <c r="F28" i="54"/>
  <c r="R13" i="54"/>
  <c r="C13" i="40"/>
  <c r="M43" i="32"/>
  <c r="O43" i="32" s="1"/>
  <c r="F15" i="32"/>
  <c r="C24" i="33"/>
  <c r="F3" i="33"/>
  <c r="M11" i="39"/>
  <c r="G25" i="41" s="1"/>
  <c r="J25" i="41" s="1"/>
  <c r="J20" i="41"/>
  <c r="J15" i="40"/>
  <c r="G15" i="40"/>
  <c r="M15" i="40" s="1"/>
  <c r="D24" i="40"/>
  <c r="J20" i="40"/>
  <c r="J10" i="40"/>
  <c r="G10" i="40"/>
  <c r="J30" i="43"/>
  <c r="J26" i="43" s="1"/>
  <c r="R17" i="43"/>
  <c r="N36" i="43"/>
  <c r="N32" i="43" s="1"/>
  <c r="N28" i="43" s="1"/>
  <c r="I35" i="43"/>
  <c r="H11" i="51"/>
  <c r="I11" i="51" s="1"/>
  <c r="H19" i="51"/>
  <c r="I19" i="51" s="1"/>
  <c r="H27" i="51"/>
  <c r="I27" i="51" s="1"/>
  <c r="H7" i="51"/>
  <c r="I7" i="51" s="1"/>
  <c r="H15" i="51"/>
  <c r="I15" i="51" s="1"/>
  <c r="H26" i="51"/>
  <c r="I26" i="51" s="1"/>
  <c r="H14" i="51"/>
  <c r="I14" i="51" s="1"/>
  <c r="H18" i="51"/>
  <c r="I18" i="51" s="1"/>
  <c r="H22" i="51"/>
  <c r="I22" i="51" s="1"/>
  <c r="H30" i="51"/>
  <c r="I30" i="51" s="1"/>
  <c r="H10" i="51"/>
  <c r="I10" i="51" s="1"/>
  <c r="H17" i="51"/>
  <c r="I17" i="51" s="1"/>
  <c r="H29" i="51"/>
  <c r="I29" i="51" s="1"/>
  <c r="H21" i="51"/>
  <c r="I21" i="51" s="1"/>
  <c r="H25" i="51"/>
  <c r="I25" i="51" s="1"/>
  <c r="H9" i="51"/>
  <c r="I9" i="51" s="1"/>
  <c r="H12" i="51"/>
  <c r="I12" i="51" s="1"/>
  <c r="H28" i="51"/>
  <c r="I28" i="51" s="1"/>
  <c r="H13" i="51"/>
  <c r="I13" i="51" s="1"/>
  <c r="H16" i="51"/>
  <c r="I16" i="51" s="1"/>
  <c r="H20" i="51"/>
  <c r="I20" i="51" s="1"/>
  <c r="H23" i="51"/>
  <c r="I23" i="51" s="1"/>
  <c r="H8" i="51"/>
  <c r="I8" i="51" s="1"/>
  <c r="H24" i="51"/>
  <c r="I24" i="51" s="1"/>
  <c r="F22" i="52"/>
  <c r="H22" i="52" s="1"/>
  <c r="F25" i="51"/>
  <c r="C27" i="51"/>
  <c r="C23" i="52" s="1"/>
  <c r="M24" i="52"/>
  <c r="R24" i="43"/>
  <c r="F30" i="32"/>
  <c r="N11" i="5"/>
  <c r="G26" i="33" s="1"/>
  <c r="J26" i="33" s="1"/>
  <c r="K26" i="33" s="1"/>
  <c r="F22" i="32"/>
  <c r="F33" i="32" s="1"/>
  <c r="F19" i="33"/>
  <c r="H19" i="33" s="1"/>
  <c r="H30" i="54"/>
  <c r="H31" i="54"/>
  <c r="H27" i="54" s="1"/>
  <c r="C7" i="32"/>
  <c r="J7" i="32" s="1"/>
  <c r="B2" i="36"/>
  <c r="G18" i="40"/>
  <c r="J18" i="40"/>
  <c r="G26" i="40"/>
  <c r="M26" i="40" s="1"/>
  <c r="G25" i="40"/>
  <c r="J25" i="40"/>
  <c r="H4" i="41"/>
  <c r="H29" i="41" s="1"/>
  <c r="I29" i="41" s="1"/>
  <c r="F29" i="41"/>
  <c r="E33" i="43"/>
  <c r="N24" i="40"/>
  <c r="E19" i="43" s="1"/>
  <c r="O24" i="40"/>
  <c r="H30" i="32"/>
  <c r="I30" i="32" s="1"/>
  <c r="H28" i="32"/>
  <c r="I28" i="32" s="1"/>
  <c r="H12" i="32"/>
  <c r="I12" i="32" s="1"/>
  <c r="H24" i="32"/>
  <c r="I24" i="32" s="1"/>
  <c r="H10" i="32"/>
  <c r="I10" i="32" s="1"/>
  <c r="J10" i="32" s="1"/>
  <c r="H26" i="32"/>
  <c r="I26" i="32" s="1"/>
  <c r="H13" i="32"/>
  <c r="I13" i="32" s="1"/>
  <c r="R24" i="37"/>
  <c r="H22" i="32"/>
  <c r="I22" i="32" s="1"/>
  <c r="H11" i="32"/>
  <c r="I11" i="32" s="1"/>
  <c r="C3" i="33"/>
  <c r="F28" i="32"/>
  <c r="R8" i="37"/>
  <c r="K12" i="41"/>
  <c r="M12" i="41"/>
  <c r="K12" i="39"/>
  <c r="M36" i="43"/>
  <c r="M32" i="43" s="1"/>
  <c r="M28" i="43" s="1"/>
  <c r="H35" i="43"/>
  <c r="D44" i="51"/>
  <c r="D43" i="51"/>
  <c r="G7" i="51"/>
  <c r="J8" i="51"/>
  <c r="J7" i="51"/>
  <c r="G8" i="51"/>
  <c r="L33" i="54"/>
  <c r="R20" i="54"/>
  <c r="F22" i="40"/>
  <c r="F19" i="41"/>
  <c r="H19" i="41" s="1"/>
  <c r="J19" i="41" s="1"/>
  <c r="C12" i="40"/>
  <c r="C8" i="41" s="1"/>
  <c r="D8" i="41"/>
  <c r="G7" i="40"/>
  <c r="P43" i="40"/>
  <c r="Q43" i="40" s="1"/>
  <c r="J8" i="40"/>
  <c r="R24" i="42"/>
  <c r="R6" i="43"/>
  <c r="F35" i="43"/>
  <c r="F36" i="43"/>
  <c r="F32" i="43" s="1"/>
  <c r="F28" i="43" s="1"/>
  <c r="J36" i="43"/>
  <c r="J32" i="43" s="1"/>
  <c r="J28" i="43" s="1"/>
  <c r="K11" i="52"/>
  <c r="R24" i="54"/>
  <c r="R23" i="54"/>
  <c r="K18" i="54"/>
  <c r="R18" i="54" s="1"/>
  <c r="R5" i="43"/>
  <c r="G24" i="51"/>
  <c r="M24" i="51" s="1"/>
  <c r="R17" i="54"/>
  <c r="R11" i="54"/>
  <c r="C18" i="33"/>
  <c r="H18" i="37"/>
  <c r="Q35" i="37"/>
  <c r="Q30" i="37" s="1"/>
  <c r="Q26" i="37" s="1"/>
  <c r="R13" i="37"/>
  <c r="F17" i="41"/>
  <c r="H17" i="41" s="1"/>
  <c r="N8" i="39"/>
  <c r="G17" i="41" s="1"/>
  <c r="I27" i="40"/>
  <c r="G8" i="40"/>
  <c r="J23" i="41"/>
  <c r="F12" i="52"/>
  <c r="H12" i="52" s="1"/>
  <c r="F16" i="51"/>
  <c r="R21" i="54"/>
  <c r="R5" i="54"/>
  <c r="J19" i="33"/>
  <c r="H15" i="40"/>
  <c r="I15" i="40" s="1"/>
  <c r="H26" i="40"/>
  <c r="I26" i="40" s="1"/>
  <c r="H7" i="40"/>
  <c r="I7" i="40" s="1"/>
  <c r="J7" i="40" s="1"/>
  <c r="H12" i="40"/>
  <c r="I12" i="40" s="1"/>
  <c r="H14" i="40"/>
  <c r="I14" i="40" s="1"/>
  <c r="H18" i="40"/>
  <c r="I18" i="40" s="1"/>
  <c r="H22" i="40"/>
  <c r="I22" i="40" s="1"/>
  <c r="H30" i="40"/>
  <c r="I30" i="40" s="1"/>
  <c r="H17" i="40"/>
  <c r="I17" i="40" s="1"/>
  <c r="J17" i="40" s="1"/>
  <c r="H29" i="40"/>
  <c r="I29" i="40" s="1"/>
  <c r="H19" i="40"/>
  <c r="I19" i="40" s="1"/>
  <c r="H10" i="40"/>
  <c r="I10" i="40" s="1"/>
  <c r="F23" i="41"/>
  <c r="H23" i="41" s="1"/>
  <c r="R21" i="42"/>
  <c r="H21" i="43"/>
  <c r="R21" i="43" s="1"/>
  <c r="R20" i="43"/>
  <c r="R13" i="43"/>
  <c r="G36" i="43"/>
  <c r="G32" i="43" s="1"/>
  <c r="G28" i="43" s="1"/>
  <c r="J23" i="51"/>
  <c r="G22" i="51"/>
  <c r="J22" i="51"/>
  <c r="F7" i="52"/>
  <c r="H7" i="52" s="1"/>
  <c r="F10" i="51"/>
  <c r="C22" i="32"/>
  <c r="Q36" i="37"/>
  <c r="Q32" i="37" s="1"/>
  <c r="Q28" i="37" s="1"/>
  <c r="F27" i="40"/>
  <c r="H25" i="40"/>
  <c r="I25" i="40" s="1"/>
  <c r="H23" i="40"/>
  <c r="I23" i="40" s="1"/>
  <c r="H13" i="40"/>
  <c r="I13" i="40" s="1"/>
  <c r="R15" i="42"/>
  <c r="J5" i="52"/>
  <c r="G23" i="51"/>
  <c r="M23" i="51" s="1"/>
  <c r="H29" i="52"/>
  <c r="I29" i="52" s="1"/>
  <c r="J36" i="54"/>
  <c r="J32" i="54" s="1"/>
  <c r="J28" i="54" s="1"/>
  <c r="F13" i="40"/>
  <c r="D9" i="40"/>
  <c r="G3" i="43"/>
  <c r="R3" i="43" s="1"/>
  <c r="R3" i="42"/>
  <c r="R7" i="43"/>
  <c r="I36" i="43"/>
  <c r="I32" i="43" s="1"/>
  <c r="I28" i="43" s="1"/>
  <c r="J20" i="52"/>
  <c r="R16" i="54"/>
  <c r="P35" i="54"/>
  <c r="Q36" i="54"/>
  <c r="Q32" i="54" s="1"/>
  <c r="Q28" i="54" s="1"/>
  <c r="R9" i="42"/>
  <c r="H36" i="43"/>
  <c r="H32" i="43" s="1"/>
  <c r="H28" i="43" s="1"/>
  <c r="H3" i="52"/>
  <c r="F28" i="52"/>
  <c r="R6" i="53"/>
  <c r="P36" i="54"/>
  <c r="P32" i="54" s="1"/>
  <c r="P28" i="54" s="1"/>
  <c r="J25" i="52"/>
  <c r="L5" i="50"/>
  <c r="G6" i="52" s="1"/>
  <c r="J6" i="52" s="1"/>
  <c r="M5" i="50"/>
  <c r="G7" i="52" s="1"/>
  <c r="R18" i="53"/>
  <c r="R12" i="53"/>
  <c r="R6" i="54"/>
  <c r="O35" i="54"/>
  <c r="O36" i="54"/>
  <c r="O32" i="54" s="1"/>
  <c r="O28" i="54" s="1"/>
  <c r="F3" i="41"/>
  <c r="M28" i="51"/>
  <c r="R24" i="53"/>
  <c r="R10" i="54"/>
  <c r="H36" i="54"/>
  <c r="H32" i="54" s="1"/>
  <c r="H28" i="54" s="1"/>
  <c r="N35" i="54"/>
  <c r="N36" i="54"/>
  <c r="N32" i="54" s="1"/>
  <c r="N28" i="54" s="1"/>
  <c r="B20" i="43"/>
  <c r="G18" i="51"/>
  <c r="M18" i="51" s="1"/>
  <c r="J18" i="51"/>
  <c r="G15" i="51"/>
  <c r="J15" i="51"/>
  <c r="J18" i="52"/>
  <c r="R22" i="54"/>
  <c r="G36" i="54"/>
  <c r="G32" i="54" s="1"/>
  <c r="G28" i="54" s="1"/>
  <c r="R7" i="54"/>
  <c r="C28" i="51"/>
  <c r="F9" i="51"/>
  <c r="R4" i="43"/>
  <c r="M7" i="50"/>
  <c r="G13" i="52" s="1"/>
  <c r="J13" i="52" s="1"/>
  <c r="M4" i="50"/>
  <c r="G4" i="52" s="1"/>
  <c r="F13" i="51"/>
  <c r="D9" i="51"/>
  <c r="G12" i="54"/>
  <c r="R12" i="54" s="1"/>
  <c r="G6" i="54"/>
  <c r="L7" i="50"/>
  <c r="G12" i="52" s="1"/>
  <c r="C24" i="52"/>
  <c r="F19" i="52"/>
  <c r="H19" i="52" s="1"/>
  <c r="J19" i="52" s="1"/>
  <c r="F14" i="52"/>
  <c r="B23" i="54"/>
  <c r="M10" i="50"/>
  <c r="G22" i="52" s="1"/>
  <c r="J22" i="52" s="1"/>
  <c r="B17" i="54"/>
  <c r="L4" i="5"/>
  <c r="G3" i="33" s="1"/>
  <c r="N20" i="32"/>
  <c r="E15" i="37" s="1"/>
  <c r="R11" i="37"/>
  <c r="G9" i="33"/>
  <c r="M6" i="5"/>
  <c r="G10" i="33" s="1"/>
  <c r="D15" i="32"/>
  <c r="D11" i="33" s="1"/>
  <c r="D9" i="32"/>
  <c r="C9" i="32" s="1"/>
  <c r="C5" i="33" s="1"/>
  <c r="M8" i="5"/>
  <c r="G16" i="33" s="1"/>
  <c r="J16" i="33" s="1"/>
  <c r="K16" i="33" s="1"/>
  <c r="D14" i="33"/>
  <c r="C18" i="32"/>
  <c r="C14" i="33" s="1"/>
  <c r="R9" i="37"/>
  <c r="M7" i="5"/>
  <c r="R17" i="37"/>
  <c r="L35" i="37"/>
  <c r="L30" i="37" s="1"/>
  <c r="L26" i="37" s="1"/>
  <c r="H35" i="37"/>
  <c r="H30" i="37" s="1"/>
  <c r="H26" i="37" s="1"/>
  <c r="I35" i="37"/>
  <c r="I30" i="37" s="1"/>
  <c r="I26" i="37" s="1"/>
  <c r="L7" i="5"/>
  <c r="G12" i="33" s="1"/>
  <c r="R19" i="37"/>
  <c r="R18" i="37"/>
  <c r="R16" i="37"/>
  <c r="R10" i="37"/>
  <c r="G14" i="32"/>
  <c r="R25" i="37"/>
  <c r="R23" i="37"/>
  <c r="R22" i="37"/>
  <c r="R21" i="37"/>
  <c r="R20" i="37"/>
  <c r="K19" i="33"/>
  <c r="M19" i="33"/>
  <c r="D20" i="33"/>
  <c r="C24" i="32"/>
  <c r="C20" i="33" s="1"/>
  <c r="M17" i="33"/>
  <c r="K17" i="33"/>
  <c r="K15" i="33"/>
  <c r="M11" i="33"/>
  <c r="K11" i="33"/>
  <c r="O27" i="32"/>
  <c r="N27" i="32"/>
  <c r="E22" i="37" s="1"/>
  <c r="O19" i="32"/>
  <c r="D23" i="33"/>
  <c r="C27" i="32"/>
  <c r="C23" i="33" s="1"/>
  <c r="D26" i="33"/>
  <c r="C30" i="32"/>
  <c r="C26" i="33" s="1"/>
  <c r="K14" i="33"/>
  <c r="O25" i="32"/>
  <c r="N25" i="32"/>
  <c r="E20" i="37" s="1"/>
  <c r="R14" i="37"/>
  <c r="L10" i="5"/>
  <c r="G21" i="33" s="1"/>
  <c r="J21" i="33" s="1"/>
  <c r="M16" i="33"/>
  <c r="G16" i="32"/>
  <c r="K23" i="33"/>
  <c r="L11" i="5"/>
  <c r="G24" i="33" s="1"/>
  <c r="J24" i="33" s="1"/>
  <c r="L9" i="5"/>
  <c r="G18" i="33" s="1"/>
  <c r="J18" i="33" s="1"/>
  <c r="M10" i="5"/>
  <c r="G22" i="33" s="1"/>
  <c r="J22" i="33" s="1"/>
  <c r="M11" i="5"/>
  <c r="G25" i="33" s="1"/>
  <c r="K35" i="37"/>
  <c r="K30" i="37" s="1"/>
  <c r="K26" i="37" s="1"/>
  <c r="D12" i="32"/>
  <c r="L5" i="5"/>
  <c r="P36" i="37"/>
  <c r="P32" i="37" s="1"/>
  <c r="P28" i="37" s="1"/>
  <c r="P35" i="37"/>
  <c r="P31" i="37" s="1"/>
  <c r="P27" i="37" s="1"/>
  <c r="R7" i="37"/>
  <c r="R6" i="37"/>
  <c r="R5" i="37"/>
  <c r="P40" i="44"/>
  <c r="N41" i="44" s="1"/>
  <c r="O41" i="44" s="1"/>
  <c r="N40" i="18"/>
  <c r="O40" i="18" s="1"/>
  <c r="N24" i="44"/>
  <c r="O24" i="44" s="1"/>
  <c r="N24" i="55"/>
  <c r="O24" i="55" s="1"/>
  <c r="P40" i="55"/>
  <c r="N41" i="55" s="1"/>
  <c r="O41" i="55" s="1"/>
  <c r="N27" i="55"/>
  <c r="O27" i="55" s="1"/>
  <c r="N44" i="55"/>
  <c r="O44" i="55" s="1"/>
  <c r="N30" i="55"/>
  <c r="O30" i="55" s="1"/>
  <c r="N26" i="44"/>
  <c r="O26" i="44" s="1"/>
  <c r="N27" i="44"/>
  <c r="O27" i="44" s="1"/>
  <c r="N44" i="44"/>
  <c r="O44" i="44" s="1"/>
  <c r="N30" i="44"/>
  <c r="O30" i="44" s="1"/>
  <c r="N35" i="44"/>
  <c r="O35" i="44" s="1"/>
  <c r="N23" i="44"/>
  <c r="O23" i="44" s="1"/>
  <c r="N34" i="44"/>
  <c r="O34" i="44" s="1"/>
  <c r="N28" i="44"/>
  <c r="O28" i="44" s="1"/>
  <c r="R29" i="18"/>
  <c r="N31" i="44"/>
  <c r="O31" i="44" s="1"/>
  <c r="N25" i="44"/>
  <c r="O25" i="44" s="1"/>
  <c r="N43" i="44"/>
  <c r="O43" i="44" s="1"/>
  <c r="R28" i="44"/>
  <c r="N22" i="44"/>
  <c r="O22" i="44" s="1"/>
  <c r="N26" i="55"/>
  <c r="O26" i="55" s="1"/>
  <c r="N28" i="55"/>
  <c r="O28" i="55" s="1"/>
  <c r="N23" i="55"/>
  <c r="O23" i="55" s="1"/>
  <c r="N31" i="55"/>
  <c r="O31" i="55" s="1"/>
  <c r="N34" i="55"/>
  <c r="O34" i="55" s="1"/>
  <c r="N41" i="18"/>
  <c r="O41" i="18" s="1"/>
  <c r="R32" i="18" s="1"/>
  <c r="N25" i="55"/>
  <c r="O25" i="55" s="1"/>
  <c r="R28" i="55"/>
  <c r="N29" i="55"/>
  <c r="O29" i="55" s="1"/>
  <c r="N35" i="55"/>
  <c r="O35" i="55" s="1"/>
  <c r="N43" i="55"/>
  <c r="O43" i="55" s="1"/>
  <c r="R31" i="18"/>
  <c r="R30" i="18"/>
  <c r="G11" i="32"/>
  <c r="G7" i="33"/>
  <c r="N35" i="37"/>
  <c r="N30" i="37" s="1"/>
  <c r="N26" i="37" s="1"/>
  <c r="J35" i="37"/>
  <c r="J30" i="37" s="1"/>
  <c r="J26" i="37" s="1"/>
  <c r="F35" i="37"/>
  <c r="F30" i="37" s="1"/>
  <c r="F26" i="37" s="1"/>
  <c r="M35" i="37"/>
  <c r="M31" i="37" s="1"/>
  <c r="M27" i="37" s="1"/>
  <c r="O35" i="37"/>
  <c r="O30" i="37" s="1"/>
  <c r="K12" i="5"/>
  <c r="J12" i="40"/>
  <c r="G12" i="40"/>
  <c r="J12" i="32"/>
  <c r="O36" i="37"/>
  <c r="O32" i="37" s="1"/>
  <c r="O28" i="37" s="1"/>
  <c r="N36" i="37"/>
  <c r="N32" i="37" s="1"/>
  <c r="N28" i="37" s="1"/>
  <c r="J36" i="37"/>
  <c r="J32" i="37" s="1"/>
  <c r="J28" i="37" s="1"/>
  <c r="F8" i="41"/>
  <c r="K36" i="37"/>
  <c r="K32" i="37" s="1"/>
  <c r="K28" i="37" s="1"/>
  <c r="F8" i="33"/>
  <c r="M36" i="37"/>
  <c r="M32" i="37" s="1"/>
  <c r="M28" i="37" s="1"/>
  <c r="I36" i="37"/>
  <c r="I32" i="37" s="1"/>
  <c r="I28" i="37" s="1"/>
  <c r="G36" i="37"/>
  <c r="G32" i="37" s="1"/>
  <c r="G28" i="37" s="1"/>
  <c r="N5" i="5"/>
  <c r="G8" i="33" s="1"/>
  <c r="L36" i="37"/>
  <c r="L32" i="37" s="1"/>
  <c r="L28" i="37" s="1"/>
  <c r="H36" i="37"/>
  <c r="H32" i="37" s="1"/>
  <c r="H28" i="37" s="1"/>
  <c r="J9" i="32"/>
  <c r="P28" i="43"/>
  <c r="O28" i="43"/>
  <c r="N4" i="5"/>
  <c r="G5" i="33" s="1"/>
  <c r="R4" i="37"/>
  <c r="F36" i="37"/>
  <c r="F32" i="37" s="1"/>
  <c r="F28" i="37" s="1"/>
  <c r="R3" i="37"/>
  <c r="R2" i="37"/>
  <c r="G4" i="33"/>
  <c r="G8" i="32"/>
  <c r="G35" i="37"/>
  <c r="J9" i="40" l="1"/>
  <c r="M9" i="40" s="1"/>
  <c r="N9" i="40" s="1"/>
  <c r="E4" i="43" s="1"/>
  <c r="G30" i="41"/>
  <c r="R31" i="55"/>
  <c r="R33" i="18"/>
  <c r="N11" i="22" s="1"/>
  <c r="M10" i="40"/>
  <c r="M11" i="32"/>
  <c r="N11" i="32" s="1"/>
  <c r="E6" i="37" s="1"/>
  <c r="Q31" i="37"/>
  <c r="Q27" i="37" s="1"/>
  <c r="G7" i="32"/>
  <c r="M7" i="32" s="1"/>
  <c r="O7" i="32" s="1"/>
  <c r="M30" i="43"/>
  <c r="M26" i="43" s="1"/>
  <c r="Q30" i="43"/>
  <c r="Q26" i="43" s="1"/>
  <c r="G16" i="40"/>
  <c r="L31" i="43"/>
  <c r="L27" i="43" s="1"/>
  <c r="O30" i="43"/>
  <c r="O31" i="43"/>
  <c r="O27" i="43" s="1"/>
  <c r="K31" i="37"/>
  <c r="K27" i="37" s="1"/>
  <c r="J16" i="40"/>
  <c r="G17" i="40"/>
  <c r="M17" i="40" s="1"/>
  <c r="K30" i="43"/>
  <c r="K26" i="43" s="1"/>
  <c r="P33" i="43"/>
  <c r="J13" i="32"/>
  <c r="N31" i="43"/>
  <c r="N27" i="43" s="1"/>
  <c r="N30" i="43"/>
  <c r="J10" i="33"/>
  <c r="K10" i="33" s="1"/>
  <c r="K9" i="41"/>
  <c r="M9" i="41"/>
  <c r="N9" i="41" s="1"/>
  <c r="Q33" i="43"/>
  <c r="J12" i="33"/>
  <c r="K19" i="52"/>
  <c r="M19" i="52"/>
  <c r="K19" i="41"/>
  <c r="M19" i="41"/>
  <c r="K20" i="33"/>
  <c r="M20" i="33"/>
  <c r="F28" i="33"/>
  <c r="H3" i="33"/>
  <c r="K22" i="52"/>
  <c r="M22" i="52"/>
  <c r="G15" i="32"/>
  <c r="M15" i="32" s="1"/>
  <c r="J15" i="32"/>
  <c r="J23" i="40"/>
  <c r="G22" i="40"/>
  <c r="J22" i="40"/>
  <c r="G23" i="40"/>
  <c r="M23" i="40" s="1"/>
  <c r="J33" i="43"/>
  <c r="M14" i="32"/>
  <c r="O14" i="32" s="1"/>
  <c r="K20" i="52"/>
  <c r="M20" i="52"/>
  <c r="K23" i="41"/>
  <c r="M23" i="41"/>
  <c r="N21" i="41" s="1"/>
  <c r="N26" i="40"/>
  <c r="E21" i="43" s="1"/>
  <c r="O26" i="40"/>
  <c r="G26" i="54"/>
  <c r="G33" i="54"/>
  <c r="D17" i="33"/>
  <c r="M8" i="40"/>
  <c r="C24" i="40"/>
  <c r="C20" i="41" s="1"/>
  <c r="D20" i="41"/>
  <c r="F29" i="33"/>
  <c r="H4" i="33"/>
  <c r="H29" i="33" s="1"/>
  <c r="M18" i="32"/>
  <c r="F33" i="54"/>
  <c r="F26" i="54"/>
  <c r="J4" i="41"/>
  <c r="M26" i="54"/>
  <c r="M33" i="54"/>
  <c r="N12" i="51"/>
  <c r="E7" i="54" s="1"/>
  <c r="O12" i="51"/>
  <c r="J29" i="40"/>
  <c r="J28" i="40"/>
  <c r="G28" i="40"/>
  <c r="G29" i="40"/>
  <c r="M29" i="40" s="1"/>
  <c r="N27" i="51"/>
  <c r="E22" i="54" s="1"/>
  <c r="O27" i="51"/>
  <c r="K13" i="52"/>
  <c r="M13" i="52"/>
  <c r="J11" i="51"/>
  <c r="G10" i="51"/>
  <c r="M10" i="51" s="1"/>
  <c r="J10" i="51"/>
  <c r="P42" i="51"/>
  <c r="G11" i="51"/>
  <c r="Q42" i="51"/>
  <c r="M42" i="51"/>
  <c r="O42" i="51" s="1"/>
  <c r="K23" i="52"/>
  <c r="M23" i="52"/>
  <c r="N23" i="51"/>
  <c r="E18" i="54" s="1"/>
  <c r="O23" i="51"/>
  <c r="M43" i="51"/>
  <c r="O43" i="51" s="1"/>
  <c r="Q43" i="51"/>
  <c r="J15" i="41"/>
  <c r="G28" i="41"/>
  <c r="J26" i="41"/>
  <c r="F34" i="51"/>
  <c r="G9" i="51"/>
  <c r="J9" i="51"/>
  <c r="J34" i="51" s="1"/>
  <c r="L34" i="51" s="1"/>
  <c r="G17" i="51"/>
  <c r="G16" i="51"/>
  <c r="J16" i="51"/>
  <c r="J17" i="51"/>
  <c r="F31" i="43"/>
  <c r="F27" i="43" s="1"/>
  <c r="F30" i="43"/>
  <c r="H31" i="43"/>
  <c r="H27" i="43" s="1"/>
  <c r="H30" i="43"/>
  <c r="O10" i="40"/>
  <c r="N10" i="40"/>
  <c r="E5" i="43" s="1"/>
  <c r="G30" i="40"/>
  <c r="J30" i="40"/>
  <c r="J16" i="32"/>
  <c r="M16" i="32" s="1"/>
  <c r="N16" i="32" s="1"/>
  <c r="E11" i="37" s="1"/>
  <c r="J17" i="32"/>
  <c r="P42" i="32"/>
  <c r="Q42" i="32" s="1"/>
  <c r="J7" i="52"/>
  <c r="M22" i="51"/>
  <c r="M25" i="40"/>
  <c r="P43" i="32"/>
  <c r="Q43" i="32" s="1"/>
  <c r="G24" i="32"/>
  <c r="J24" i="32"/>
  <c r="J34" i="32" s="1"/>
  <c r="L34" i="32" s="1"/>
  <c r="G31" i="43"/>
  <c r="G27" i="43" s="1"/>
  <c r="G30" i="43"/>
  <c r="Q30" i="54"/>
  <c r="Q31" i="54"/>
  <c r="Q27" i="54" s="1"/>
  <c r="I26" i="54"/>
  <c r="I33" i="54"/>
  <c r="K25" i="52"/>
  <c r="M25" i="52"/>
  <c r="N24" i="52" s="1"/>
  <c r="M33" i="43"/>
  <c r="J25" i="33"/>
  <c r="M13" i="32"/>
  <c r="J12" i="52"/>
  <c r="M8" i="51"/>
  <c r="N12" i="41"/>
  <c r="M18" i="40"/>
  <c r="G29" i="41"/>
  <c r="J29" i="41" s="1"/>
  <c r="K29" i="41" s="1"/>
  <c r="T29" i="41" s="1"/>
  <c r="O18" i="51"/>
  <c r="N18" i="51"/>
  <c r="E13" i="54" s="1"/>
  <c r="G22" i="32"/>
  <c r="M22" i="32" s="1"/>
  <c r="J23" i="32"/>
  <c r="G23" i="32"/>
  <c r="M23" i="32" s="1"/>
  <c r="J22" i="32"/>
  <c r="K16" i="41"/>
  <c r="M16" i="41"/>
  <c r="M16" i="52"/>
  <c r="K16" i="52"/>
  <c r="P31" i="54"/>
  <c r="P27" i="54" s="1"/>
  <c r="P30" i="54"/>
  <c r="J17" i="52"/>
  <c r="G30" i="32"/>
  <c r="M30" i="32" s="1"/>
  <c r="J30" i="32"/>
  <c r="D26" i="41"/>
  <c r="C30" i="40"/>
  <c r="C26" i="41" s="1"/>
  <c r="H14" i="52"/>
  <c r="F30" i="52"/>
  <c r="N30" i="54"/>
  <c r="N31" i="54"/>
  <c r="N27" i="54" s="1"/>
  <c r="F29" i="52"/>
  <c r="K5" i="52"/>
  <c r="M5" i="52"/>
  <c r="N24" i="51"/>
  <c r="E19" i="54" s="1"/>
  <c r="O24" i="51"/>
  <c r="O21" i="32"/>
  <c r="M6" i="52"/>
  <c r="K6" i="52"/>
  <c r="O11" i="40"/>
  <c r="N11" i="40"/>
  <c r="E6" i="43" s="1"/>
  <c r="J5" i="33"/>
  <c r="M5" i="33" s="1"/>
  <c r="F34" i="32"/>
  <c r="J7" i="33"/>
  <c r="K7" i="33" s="1"/>
  <c r="J9" i="33"/>
  <c r="K9" i="33" s="1"/>
  <c r="J17" i="41"/>
  <c r="F33" i="51"/>
  <c r="G28" i="52"/>
  <c r="K26" i="54"/>
  <c r="K33" i="54"/>
  <c r="K18" i="52"/>
  <c r="M18" i="52"/>
  <c r="N28" i="51"/>
  <c r="E23" i="54" s="1"/>
  <c r="O28" i="51"/>
  <c r="P28" i="51" s="1"/>
  <c r="J27" i="40"/>
  <c r="G27" i="40"/>
  <c r="M27" i="40" s="1"/>
  <c r="F32" i="51"/>
  <c r="G26" i="51"/>
  <c r="M26" i="51" s="1"/>
  <c r="J26" i="51"/>
  <c r="G25" i="51"/>
  <c r="J25" i="51"/>
  <c r="N15" i="40"/>
  <c r="E10" i="43" s="1"/>
  <c r="O15" i="40"/>
  <c r="J26" i="54"/>
  <c r="J33" i="54"/>
  <c r="N21" i="52"/>
  <c r="K10" i="52"/>
  <c r="M10" i="52"/>
  <c r="N9" i="52" s="1"/>
  <c r="K3" i="52"/>
  <c r="M3" i="52"/>
  <c r="N42" i="44"/>
  <c r="O42" i="44" s="1"/>
  <c r="M26" i="33"/>
  <c r="D5" i="52"/>
  <c r="C9" i="51"/>
  <c r="C5" i="52" s="1"/>
  <c r="F28" i="41"/>
  <c r="H3" i="41"/>
  <c r="H28" i="52"/>
  <c r="I28" i="52" s="1"/>
  <c r="D5" i="41"/>
  <c r="C9" i="40"/>
  <c r="C5" i="41" s="1"/>
  <c r="J32" i="51"/>
  <c r="G28" i="32"/>
  <c r="M28" i="32" s="1"/>
  <c r="J28" i="32"/>
  <c r="G29" i="32"/>
  <c r="J29" i="32"/>
  <c r="J19" i="51"/>
  <c r="G19" i="51"/>
  <c r="M19" i="51" s="1"/>
  <c r="G20" i="51"/>
  <c r="J20" i="51"/>
  <c r="O20" i="40"/>
  <c r="N20" i="40"/>
  <c r="E15" i="43" s="1"/>
  <c r="M12" i="40"/>
  <c r="O12" i="40" s="1"/>
  <c r="G14" i="51"/>
  <c r="M14" i="51" s="1"/>
  <c r="J14" i="51"/>
  <c r="G13" i="51"/>
  <c r="J13" i="51"/>
  <c r="M15" i="51"/>
  <c r="G14" i="40"/>
  <c r="J14" i="40"/>
  <c r="J13" i="40"/>
  <c r="F32" i="40"/>
  <c r="G13" i="40"/>
  <c r="M13" i="40" s="1"/>
  <c r="P42" i="40"/>
  <c r="Q42" i="40" s="1"/>
  <c r="J33" i="51"/>
  <c r="H26" i="54"/>
  <c r="H33" i="54"/>
  <c r="I31" i="43"/>
  <c r="I27" i="43" s="1"/>
  <c r="I30" i="43"/>
  <c r="K20" i="41"/>
  <c r="M20" i="41"/>
  <c r="M26" i="32"/>
  <c r="O19" i="40"/>
  <c r="N19" i="40"/>
  <c r="E14" i="43" s="1"/>
  <c r="M21" i="40"/>
  <c r="J15" i="52"/>
  <c r="J8" i="32"/>
  <c r="F34" i="40"/>
  <c r="G29" i="52"/>
  <c r="J29" i="52" s="1"/>
  <c r="K29" i="52" s="1"/>
  <c r="T29" i="52" s="1"/>
  <c r="J4" i="52"/>
  <c r="O30" i="54"/>
  <c r="O31" i="54"/>
  <c r="O27" i="54" s="1"/>
  <c r="P43" i="51"/>
  <c r="M7" i="40"/>
  <c r="M7" i="51"/>
  <c r="K25" i="41"/>
  <c r="M25" i="41"/>
  <c r="G21" i="51"/>
  <c r="M21" i="51" s="1"/>
  <c r="J21" i="51"/>
  <c r="D17" i="41"/>
  <c r="C21" i="40"/>
  <c r="C17" i="41" s="1"/>
  <c r="D17" i="52"/>
  <c r="C21" i="51"/>
  <c r="C17" i="52" s="1"/>
  <c r="F32" i="32"/>
  <c r="N18" i="41"/>
  <c r="L31" i="37"/>
  <c r="L27" i="37" s="1"/>
  <c r="D5" i="33"/>
  <c r="I31" i="37"/>
  <c r="I27" i="37" s="1"/>
  <c r="N40" i="44"/>
  <c r="O40" i="44" s="1"/>
  <c r="C15" i="32"/>
  <c r="C11" i="33" s="1"/>
  <c r="H31" i="37"/>
  <c r="H27" i="37" s="1"/>
  <c r="G13" i="33"/>
  <c r="J13" i="33" s="1"/>
  <c r="G17" i="32"/>
  <c r="N15" i="33"/>
  <c r="K18" i="33"/>
  <c r="M18" i="33"/>
  <c r="P19" i="32"/>
  <c r="O31" i="37"/>
  <c r="O27" i="37" s="1"/>
  <c r="N31" i="37"/>
  <c r="N27" i="37" s="1"/>
  <c r="K25" i="33"/>
  <c r="M25" i="33"/>
  <c r="K24" i="33"/>
  <c r="M24" i="33"/>
  <c r="M22" i="33"/>
  <c r="K22" i="33"/>
  <c r="M21" i="33"/>
  <c r="K21" i="33"/>
  <c r="P30" i="37"/>
  <c r="G6" i="33"/>
  <c r="G10" i="32"/>
  <c r="M10" i="32" s="1"/>
  <c r="M30" i="37"/>
  <c r="M26" i="37" s="1"/>
  <c r="C12" i="32"/>
  <c r="C8" i="33" s="1"/>
  <c r="D8" i="33"/>
  <c r="F31" i="37"/>
  <c r="F27" i="37" s="1"/>
  <c r="R29" i="44"/>
  <c r="R31" i="44"/>
  <c r="N40" i="55"/>
  <c r="O40" i="55" s="1"/>
  <c r="R30" i="44"/>
  <c r="R32" i="44"/>
  <c r="R33" i="44" s="1"/>
  <c r="N11" i="38" s="1"/>
  <c r="N42" i="55"/>
  <c r="O42" i="55" s="1"/>
  <c r="J31" i="37"/>
  <c r="J27" i="37" s="1"/>
  <c r="R30" i="55"/>
  <c r="R29" i="55"/>
  <c r="R32" i="55"/>
  <c r="H8" i="41"/>
  <c r="F30" i="41"/>
  <c r="F30" i="33"/>
  <c r="H8" i="33"/>
  <c r="H30" i="33" s="1"/>
  <c r="G12" i="32"/>
  <c r="M12" i="32" s="1"/>
  <c r="G9" i="32"/>
  <c r="G30" i="33"/>
  <c r="M5" i="41"/>
  <c r="K5" i="41"/>
  <c r="O26" i="37"/>
  <c r="J4" i="33"/>
  <c r="G31" i="37"/>
  <c r="G27" i="37" s="1"/>
  <c r="G30" i="37"/>
  <c r="O9" i="40" l="1"/>
  <c r="J34" i="40"/>
  <c r="L34" i="40" s="1"/>
  <c r="N7" i="32"/>
  <c r="E2" i="37" s="1"/>
  <c r="R33" i="55"/>
  <c r="N11" i="49" s="1"/>
  <c r="P10" i="40"/>
  <c r="L33" i="43"/>
  <c r="O11" i="32"/>
  <c r="M7" i="33"/>
  <c r="Q33" i="37"/>
  <c r="K5" i="33"/>
  <c r="K33" i="37"/>
  <c r="N17" i="40"/>
  <c r="E12" i="43" s="1"/>
  <c r="O17" i="40"/>
  <c r="K33" i="43"/>
  <c r="O26" i="43"/>
  <c r="O33" i="43"/>
  <c r="J32" i="40"/>
  <c r="L32" i="40" s="1"/>
  <c r="M16" i="40"/>
  <c r="J32" i="32"/>
  <c r="L32" i="32" s="1"/>
  <c r="M14" i="40"/>
  <c r="M10" i="33"/>
  <c r="N26" i="43"/>
  <c r="N33" i="43"/>
  <c r="J33" i="40"/>
  <c r="L33" i="40" s="1"/>
  <c r="J33" i="32"/>
  <c r="L33" i="32" s="1"/>
  <c r="M12" i="33"/>
  <c r="K12" i="33"/>
  <c r="N14" i="32"/>
  <c r="E9" i="37" s="1"/>
  <c r="K33" i="40"/>
  <c r="L33" i="51"/>
  <c r="K33" i="51"/>
  <c r="N25" i="40"/>
  <c r="E20" i="43" s="1"/>
  <c r="O25" i="40"/>
  <c r="P25" i="40" s="1"/>
  <c r="N10" i="51"/>
  <c r="E5" i="54" s="1"/>
  <c r="O10" i="51"/>
  <c r="K15" i="52"/>
  <c r="M15" i="52"/>
  <c r="G32" i="51"/>
  <c r="N7" i="51"/>
  <c r="E2" i="54" s="1"/>
  <c r="O7" i="51"/>
  <c r="N18" i="40"/>
  <c r="E13" i="43" s="1"/>
  <c r="O18" i="40"/>
  <c r="M16" i="51"/>
  <c r="M8" i="32"/>
  <c r="O8" i="32" s="1"/>
  <c r="M17" i="32"/>
  <c r="O17" i="32" s="1"/>
  <c r="G32" i="40"/>
  <c r="N26" i="32"/>
  <c r="E21" i="37" s="1"/>
  <c r="O26" i="32"/>
  <c r="P25" i="32" s="1"/>
  <c r="M20" i="51"/>
  <c r="N18" i="52"/>
  <c r="N33" i="54"/>
  <c r="N26" i="54"/>
  <c r="R26" i="54" s="1"/>
  <c r="M17" i="51"/>
  <c r="N18" i="32"/>
  <c r="E13" i="37" s="1"/>
  <c r="O18" i="32"/>
  <c r="K17" i="52"/>
  <c r="M17" i="52"/>
  <c r="O21" i="40"/>
  <c r="P19" i="40" s="1"/>
  <c r="N21" i="40"/>
  <c r="E16" i="43" s="1"/>
  <c r="K4" i="41"/>
  <c r="M4" i="41"/>
  <c r="L29" i="41" s="1"/>
  <c r="M29" i="41" s="1"/>
  <c r="L33" i="37"/>
  <c r="N12" i="40"/>
  <c r="E7" i="43" s="1"/>
  <c r="N14" i="40"/>
  <c r="E9" i="43" s="1"/>
  <c r="O14" i="40"/>
  <c r="F26" i="43"/>
  <c r="F33" i="43"/>
  <c r="N23" i="40"/>
  <c r="E18" i="43" s="1"/>
  <c r="O23" i="40"/>
  <c r="O27" i="40"/>
  <c r="N27" i="40"/>
  <c r="E22" i="43" s="1"/>
  <c r="P33" i="54"/>
  <c r="P26" i="54"/>
  <c r="N13" i="40"/>
  <c r="E8" i="43" s="1"/>
  <c r="O13" i="40"/>
  <c r="P13" i="40" s="1"/>
  <c r="N7" i="40"/>
  <c r="E2" i="43" s="1"/>
  <c r="O7" i="40"/>
  <c r="H28" i="41"/>
  <c r="I28" i="41" s="1"/>
  <c r="J3" i="41"/>
  <c r="N19" i="51"/>
  <c r="E14" i="54" s="1"/>
  <c r="O19" i="51"/>
  <c r="G33" i="51"/>
  <c r="Q33" i="54"/>
  <c r="Q26" i="54"/>
  <c r="N29" i="40"/>
  <c r="E24" i="43" s="1"/>
  <c r="O29" i="40"/>
  <c r="O15" i="32"/>
  <c r="N15" i="32"/>
  <c r="E10" i="37" s="1"/>
  <c r="N15" i="51"/>
  <c r="E10" i="54" s="1"/>
  <c r="O15" i="51"/>
  <c r="J14" i="52"/>
  <c r="H30" i="52"/>
  <c r="N8" i="51"/>
  <c r="E3" i="54" s="1"/>
  <c r="O8" i="51"/>
  <c r="G26" i="43"/>
  <c r="G33" i="43"/>
  <c r="M30" i="40"/>
  <c r="M9" i="51"/>
  <c r="G34" i="51"/>
  <c r="M34" i="51" s="1"/>
  <c r="N34" i="51" s="1"/>
  <c r="X34" i="51" s="1"/>
  <c r="M28" i="40"/>
  <c r="K32" i="51"/>
  <c r="L32" i="51"/>
  <c r="K15" i="41"/>
  <c r="M15" i="41"/>
  <c r="N15" i="41" s="1"/>
  <c r="K17" i="41"/>
  <c r="M17" i="41"/>
  <c r="N22" i="51"/>
  <c r="E17" i="54" s="1"/>
  <c r="O22" i="51"/>
  <c r="P22" i="51" s="1"/>
  <c r="K7" i="52"/>
  <c r="M7" i="52"/>
  <c r="M22" i="40"/>
  <c r="I33" i="37"/>
  <c r="O33" i="54"/>
  <c r="O26" i="54"/>
  <c r="I26" i="43"/>
  <c r="I33" i="43"/>
  <c r="O16" i="32"/>
  <c r="K4" i="52"/>
  <c r="M4" i="52"/>
  <c r="M13" i="51"/>
  <c r="M29" i="32"/>
  <c r="M25" i="51"/>
  <c r="J28" i="52"/>
  <c r="K28" i="52" s="1"/>
  <c r="T28" i="52" s="1"/>
  <c r="N6" i="52"/>
  <c r="N23" i="32"/>
  <c r="E18" i="37" s="1"/>
  <c r="O23" i="32"/>
  <c r="K12" i="52"/>
  <c r="M12" i="52"/>
  <c r="L28" i="52" s="1"/>
  <c r="M28" i="52" s="1"/>
  <c r="G34" i="40"/>
  <c r="M11" i="51"/>
  <c r="M9" i="33"/>
  <c r="N9" i="33" s="1"/>
  <c r="O13" i="32"/>
  <c r="N13" i="32"/>
  <c r="E8" i="37" s="1"/>
  <c r="M24" i="32"/>
  <c r="H26" i="43"/>
  <c r="H33" i="43"/>
  <c r="K26" i="41"/>
  <c r="M26" i="41"/>
  <c r="N24" i="41" s="1"/>
  <c r="G33" i="40"/>
  <c r="H28" i="33"/>
  <c r="J3" i="33"/>
  <c r="N18" i="33"/>
  <c r="N21" i="51"/>
  <c r="E16" i="54" s="1"/>
  <c r="O21" i="51"/>
  <c r="N14" i="51"/>
  <c r="E9" i="54" s="1"/>
  <c r="O14" i="51"/>
  <c r="N28" i="32"/>
  <c r="E23" i="37" s="1"/>
  <c r="O28" i="32"/>
  <c r="N3" i="52"/>
  <c r="N26" i="51"/>
  <c r="E21" i="54" s="1"/>
  <c r="O26" i="51"/>
  <c r="O30" i="32"/>
  <c r="N30" i="32"/>
  <c r="E25" i="37" s="1"/>
  <c r="N22" i="32"/>
  <c r="E17" i="37" s="1"/>
  <c r="O22" i="32"/>
  <c r="N8" i="40"/>
  <c r="E3" i="43" s="1"/>
  <c r="O8" i="40"/>
  <c r="N33" i="37"/>
  <c r="H33" i="37"/>
  <c r="G29" i="33"/>
  <c r="J29" i="33" s="1"/>
  <c r="K29" i="33" s="1"/>
  <c r="T29" i="33" s="1"/>
  <c r="K13" i="33"/>
  <c r="M13" i="33"/>
  <c r="G33" i="32"/>
  <c r="O33" i="37"/>
  <c r="N21" i="33"/>
  <c r="N24" i="33"/>
  <c r="F33" i="37"/>
  <c r="M33" i="37"/>
  <c r="N10" i="32"/>
  <c r="E5" i="37" s="1"/>
  <c r="O10" i="32"/>
  <c r="J6" i="33"/>
  <c r="G28" i="33"/>
  <c r="G32" i="32"/>
  <c r="P26" i="37"/>
  <c r="P33" i="37"/>
  <c r="J33" i="37"/>
  <c r="N12" i="32"/>
  <c r="E7" i="37" s="1"/>
  <c r="O12" i="32"/>
  <c r="J8" i="41"/>
  <c r="H30" i="41"/>
  <c r="J8" i="33"/>
  <c r="J30" i="33"/>
  <c r="K30" i="33" s="1"/>
  <c r="T30" i="33" s="1"/>
  <c r="P7" i="40"/>
  <c r="G34" i="32"/>
  <c r="M34" i="32" s="1"/>
  <c r="N34" i="32" s="1"/>
  <c r="M9" i="32"/>
  <c r="K4" i="33"/>
  <c r="M4" i="33"/>
  <c r="G26" i="37"/>
  <c r="G33" i="37"/>
  <c r="M34" i="40" l="1"/>
  <c r="N34" i="40" s="1"/>
  <c r="X34" i="40" s="1"/>
  <c r="K32" i="40"/>
  <c r="M32" i="40" s="1"/>
  <c r="N32" i="40" s="1"/>
  <c r="X32" i="40" s="1"/>
  <c r="N8" i="32"/>
  <c r="E3" i="37" s="1"/>
  <c r="O16" i="40"/>
  <c r="P16" i="40" s="1"/>
  <c r="N16" i="40"/>
  <c r="E11" i="43" s="1"/>
  <c r="P16" i="32"/>
  <c r="N12" i="33"/>
  <c r="M32" i="32"/>
  <c r="N32" i="32" s="1"/>
  <c r="M33" i="32"/>
  <c r="N33" i="32" s="1"/>
  <c r="M33" i="40"/>
  <c r="N33" i="40" s="1"/>
  <c r="X33" i="40" s="1"/>
  <c r="J28" i="33"/>
  <c r="K28" i="33" s="1"/>
  <c r="T28" i="33" s="1"/>
  <c r="R26" i="43"/>
  <c r="N16" i="51"/>
  <c r="E11" i="54" s="1"/>
  <c r="O16" i="51"/>
  <c r="L29" i="33"/>
  <c r="M29" i="33" s="1"/>
  <c r="O33" i="40"/>
  <c r="W33" i="40" s="1"/>
  <c r="N28" i="40"/>
  <c r="E23" i="43" s="1"/>
  <c r="O28" i="40"/>
  <c r="O32" i="40" s="1"/>
  <c r="O17" i="51"/>
  <c r="O33" i="51" s="1"/>
  <c r="W33" i="51" s="1"/>
  <c r="N17" i="51"/>
  <c r="E12" i="54" s="1"/>
  <c r="K3" i="33"/>
  <c r="M3" i="33"/>
  <c r="O32" i="32"/>
  <c r="S32" i="32" s="1"/>
  <c r="M3" i="41"/>
  <c r="K3" i="41"/>
  <c r="I30" i="52"/>
  <c r="J30" i="52"/>
  <c r="K30" i="52" s="1"/>
  <c r="T30" i="52" s="1"/>
  <c r="P10" i="51"/>
  <c r="K14" i="52"/>
  <c r="M14" i="52"/>
  <c r="L30" i="52" s="1"/>
  <c r="M30" i="52" s="1"/>
  <c r="P10" i="32"/>
  <c r="N22" i="40"/>
  <c r="E17" i="43" s="1"/>
  <c r="O22" i="40"/>
  <c r="P22" i="40" s="1"/>
  <c r="J28" i="41"/>
  <c r="K28" i="41" s="1"/>
  <c r="T28" i="41" s="1"/>
  <c r="O24" i="32"/>
  <c r="P22" i="32" s="1"/>
  <c r="N24" i="32"/>
  <c r="E19" i="37" s="1"/>
  <c r="N25" i="51"/>
  <c r="E20" i="54" s="1"/>
  <c r="O25" i="51"/>
  <c r="P25" i="51" s="1"/>
  <c r="N9" i="51"/>
  <c r="E4" i="54" s="1"/>
  <c r="O9" i="51"/>
  <c r="O34" i="51" s="1"/>
  <c r="W34" i="51" s="1"/>
  <c r="O32" i="51"/>
  <c r="P7" i="51"/>
  <c r="P13" i="32"/>
  <c r="O13" i="51"/>
  <c r="P13" i="51" s="1"/>
  <c r="N13" i="51"/>
  <c r="E8" i="54" s="1"/>
  <c r="N20" i="51"/>
  <c r="E15" i="54" s="1"/>
  <c r="O20" i="51"/>
  <c r="P19" i="51" s="1"/>
  <c r="N17" i="32"/>
  <c r="E12" i="37" s="1"/>
  <c r="L29" i="52"/>
  <c r="M29" i="52" s="1"/>
  <c r="N28" i="52" s="1"/>
  <c r="O29" i="32"/>
  <c r="O33" i="32" s="1"/>
  <c r="S33" i="32" s="1"/>
  <c r="N29" i="32"/>
  <c r="E24" i="37" s="1"/>
  <c r="O30" i="40"/>
  <c r="O34" i="40" s="1"/>
  <c r="W34" i="40" s="1"/>
  <c r="N30" i="40"/>
  <c r="E25" i="43" s="1"/>
  <c r="M32" i="51"/>
  <c r="N32" i="51" s="1"/>
  <c r="X32" i="51" s="1"/>
  <c r="N11" i="51"/>
  <c r="E6" i="54" s="1"/>
  <c r="O11" i="51"/>
  <c r="M33" i="51"/>
  <c r="N33" i="51" s="1"/>
  <c r="X33" i="51" s="1"/>
  <c r="N15" i="52"/>
  <c r="N3" i="33"/>
  <c r="R26" i="37"/>
  <c r="M6" i="33"/>
  <c r="K6" i="33"/>
  <c r="I30" i="41"/>
  <c r="J30" i="41" s="1"/>
  <c r="K30" i="41" s="1"/>
  <c r="T30" i="41" s="1"/>
  <c r="M8" i="41"/>
  <c r="K8" i="41"/>
  <c r="M8" i="33"/>
  <c r="K8" i="33"/>
  <c r="O9" i="32"/>
  <c r="N9" i="32"/>
  <c r="E4" i="37" s="1"/>
  <c r="L28" i="33" l="1"/>
  <c r="M28" i="33" s="1"/>
  <c r="W32" i="40"/>
  <c r="P32" i="40"/>
  <c r="S7" i="40" s="1"/>
  <c r="N12" i="52"/>
  <c r="P32" i="51"/>
  <c r="W32" i="51"/>
  <c r="L28" i="41"/>
  <c r="M28" i="41" s="1"/>
  <c r="N3" i="41"/>
  <c r="P28" i="32"/>
  <c r="P16" i="51"/>
  <c r="P28" i="40"/>
  <c r="N6" i="41"/>
  <c r="L30" i="41"/>
  <c r="M30" i="41" s="1"/>
  <c r="N6" i="33"/>
  <c r="L30" i="33"/>
  <c r="M30" i="33" s="1"/>
  <c r="O34" i="32"/>
  <c r="P7" i="32"/>
  <c r="N28" i="33" l="1"/>
  <c r="V7" i="33" s="1"/>
  <c r="S12" i="40"/>
  <c r="S12" i="51"/>
  <c r="S7" i="51"/>
  <c r="N28" i="41"/>
  <c r="S34" i="32"/>
  <c r="P32" i="32"/>
  <c r="V12" i="33" l="1"/>
  <c r="S7" i="32"/>
  <c r="S1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P32" authorId="0" shapeId="0" xr:uid="{00000000-0006-0000-0500-000001000000}">
      <text>
        <r>
          <rPr>
            <sz val="18"/>
            <color indexed="81"/>
            <rFont val="MS P ゴシック"/>
            <family val="3"/>
            <charset val="128"/>
          </rPr>
          <t xml:space="preserve">
１年間の保険税見込額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<sst xmlns="http://schemas.openxmlformats.org/spreadsheetml/2006/main" count="1064" uniqueCount="201">
  <si>
    <t>加入者名</t>
    <rPh sb="0" eb="3">
      <t>カニュウシャ</t>
    </rPh>
    <rPh sb="3" eb="4">
      <t>メイ</t>
    </rPh>
    <phoneticPr fontId="2"/>
  </si>
  <si>
    <t>合計</t>
    <rPh sb="0" eb="2">
      <t>ゴウケイ</t>
    </rPh>
    <phoneticPr fontId="2"/>
  </si>
  <si>
    <t>加入月数</t>
    <rPh sb="0" eb="2">
      <t>カニュウ</t>
    </rPh>
    <rPh sb="2" eb="4">
      <t>ツキスウ</t>
    </rPh>
    <phoneticPr fontId="2"/>
  </si>
  <si>
    <t>氏　　名</t>
    <rPh sb="0" eb="1">
      <t>シ</t>
    </rPh>
    <rPh sb="3" eb="4">
      <t>メイ</t>
    </rPh>
    <phoneticPr fontId="2"/>
  </si>
  <si>
    <t>世帯計</t>
    <rPh sb="0" eb="2">
      <t>セタイ</t>
    </rPh>
    <rPh sb="2" eb="3">
      <t>ケイ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</si>
  <si>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</si>
  <si>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</si>
  <si>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医療分</t>
    <rPh sb="0" eb="2">
      <t>イリョウ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</si>
  <si>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</si>
  <si>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次へ</t>
    <rPh sb="0" eb="1">
      <t>ツギ</t>
    </rPh>
    <phoneticPr fontId="2"/>
  </si>
  <si>
    <t>所得額</t>
    <rPh sb="0" eb="3">
      <t>ショトクガク</t>
    </rPh>
    <phoneticPr fontId="2"/>
  </si>
  <si>
    <t>戻る</t>
    <rPh sb="0" eb="1">
      <t>モド</t>
    </rPh>
    <phoneticPr fontId="2"/>
  </si>
  <si>
    <t>所得割率</t>
    <rPh sb="0" eb="3">
      <t>ショトクワリ</t>
    </rPh>
    <rPh sb="3" eb="4">
      <t>リツ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</si>
  <si>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</si>
  <si>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</si>
  <si>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入力確認画面</t>
    <rPh sb="0" eb="2">
      <t>ニュウリョク</t>
    </rPh>
    <rPh sb="2" eb="4">
      <t>カクニン</t>
    </rPh>
    <rPh sb="4" eb="6">
      <t>ガメン</t>
    </rPh>
    <phoneticPr fontId="2"/>
  </si>
  <si>
    <t>加入月数を入力してください</t>
    <rPh sb="0" eb="2">
      <t>カニュウ</t>
    </rPh>
    <rPh sb="2" eb="4">
      <t>ツキスウ</t>
    </rPh>
    <rPh sb="5" eb="7">
      <t>ニュウリョク</t>
    </rPh>
    <phoneticPr fontId="2"/>
  </si>
  <si>
    <t>入　力　確　認　画　面</t>
    <rPh sb="0" eb="1">
      <t>イ</t>
    </rPh>
    <rPh sb="2" eb="3">
      <t>チカラ</t>
    </rPh>
    <rPh sb="4" eb="5">
      <t>アキラ</t>
    </rPh>
    <rPh sb="6" eb="7">
      <t>ニン</t>
    </rPh>
    <rPh sb="8" eb="9">
      <t>ガ</t>
    </rPh>
    <rPh sb="10" eb="11">
      <t>メン</t>
    </rPh>
    <phoneticPr fontId="2"/>
  </si>
  <si>
    <t>限度額超過画面</t>
    <rPh sb="0" eb="3">
      <t>ゲンドガク</t>
    </rPh>
    <rPh sb="3" eb="5">
      <t>チョウカ</t>
    </rPh>
    <rPh sb="5" eb="7">
      <t>ガメン</t>
    </rPh>
    <phoneticPr fontId="2"/>
  </si>
  <si>
    <t>支援分</t>
    <rPh sb="0" eb="2">
      <t>シエン</t>
    </rPh>
    <rPh sb="2" eb="3">
      <t>ブン</t>
    </rPh>
    <phoneticPr fontId="2"/>
  </si>
  <si>
    <t>支援</t>
    <rPh sb="0" eb="2">
      <t>シエン</t>
    </rPh>
    <phoneticPr fontId="2"/>
  </si>
  <si>
    <t>医療分
支援分</t>
    <rPh sb="0" eb="2">
      <t>イリョウ</t>
    </rPh>
    <rPh sb="2" eb="3">
      <t>ブン</t>
    </rPh>
    <rPh sb="4" eb="6">
      <t>シエン</t>
    </rPh>
    <rPh sb="6" eb="7">
      <t>ブン</t>
    </rPh>
    <phoneticPr fontId="2"/>
  </si>
  <si>
    <t>医 療 分</t>
    <rPh sb="0" eb="1">
      <t>イ</t>
    </rPh>
    <rPh sb="2" eb="3">
      <t>リョウ</t>
    </rPh>
    <rPh sb="4" eb="5">
      <t>ブン</t>
    </rPh>
    <phoneticPr fontId="2"/>
  </si>
  <si>
    <t>支 援 分</t>
    <rPh sb="0" eb="1">
      <t>ササ</t>
    </rPh>
    <rPh sb="2" eb="3">
      <t>エン</t>
    </rPh>
    <rPh sb="4" eb="5">
      <t>ブン</t>
    </rPh>
    <phoneticPr fontId="2"/>
  </si>
  <si>
    <t>介 護 分</t>
    <rPh sb="0" eb="1">
      <t>スケ</t>
    </rPh>
    <rPh sb="2" eb="3">
      <t>ユズル</t>
    </rPh>
    <rPh sb="4" eb="5">
      <t>ブン</t>
    </rPh>
    <phoneticPr fontId="2"/>
  </si>
  <si>
    <t>軽減率</t>
    <rPh sb="0" eb="2">
      <t>ケイゲン</t>
    </rPh>
    <rPh sb="2" eb="3">
      <t>リツ</t>
    </rPh>
    <phoneticPr fontId="2"/>
  </si>
  <si>
    <t>所得割</t>
    <rPh sb="0" eb="1">
      <t>トコロ</t>
    </rPh>
    <rPh sb="1" eb="2">
      <t>トク</t>
    </rPh>
    <rPh sb="2" eb="3">
      <t>ワリ</t>
    </rPh>
    <phoneticPr fontId="2"/>
  </si>
  <si>
    <t>計 算 結 果</t>
  </si>
  <si>
    <t>複数世帯</t>
    <rPh sb="0" eb="2">
      <t>フクスウ</t>
    </rPh>
    <rPh sb="2" eb="4">
      <t>セタイ</t>
    </rPh>
    <phoneticPr fontId="2"/>
  </si>
  <si>
    <t>加入
月数</t>
    <rPh sb="0" eb="2">
      <t>カニュウ</t>
    </rPh>
    <rPh sb="3" eb="5">
      <t>ツキスウ</t>
    </rPh>
    <phoneticPr fontId="2"/>
  </si>
  <si>
    <t>使用係数</t>
    <rPh sb="0" eb="2">
      <t>シヨウ</t>
    </rPh>
    <rPh sb="2" eb="4">
      <t>ケイスウ</t>
    </rPh>
    <phoneticPr fontId="2"/>
  </si>
  <si>
    <t>軽 減 な し</t>
    <rPh sb="0" eb="1">
      <t>ケイ</t>
    </rPh>
    <rPh sb="2" eb="3">
      <t>ゲン</t>
    </rPh>
    <phoneticPr fontId="2"/>
  </si>
  <si>
    <t>単独世帯</t>
    <rPh sb="0" eb="2">
      <t>タンドク</t>
    </rPh>
    <rPh sb="2" eb="4">
      <t>セタイ</t>
    </rPh>
    <phoneticPr fontId="2"/>
  </si>
  <si>
    <t>所得額を入力してください</t>
    <rPh sb="0" eb="3">
      <t>ショトクガク</t>
    </rPh>
    <rPh sb="4" eb="6">
      <t>ニュウリョク</t>
    </rPh>
    <phoneticPr fontId="2"/>
  </si>
  <si>
    <t>割合</t>
    <rPh sb="0" eb="2">
      <t>ワリアイ</t>
    </rPh>
    <phoneticPr fontId="2"/>
  </si>
  <si>
    <t>控除</t>
    <rPh sb="0" eb="2">
      <t>コウジョ</t>
    </rPh>
    <phoneticPr fontId="2"/>
  </si>
  <si>
    <t>年金（６５歳未満）</t>
    <rPh sb="0" eb="2">
      <t>ネンキン</t>
    </rPh>
    <rPh sb="5" eb="6">
      <t>サイ</t>
    </rPh>
    <rPh sb="6" eb="8">
      <t>ミマン</t>
    </rPh>
    <phoneticPr fontId="2"/>
  </si>
  <si>
    <t>年金（６５歳以上）</t>
    <rPh sb="0" eb="2">
      <t>ネンキン</t>
    </rPh>
    <rPh sb="5" eb="8">
      <t>サイイジョウ</t>
    </rPh>
    <phoneticPr fontId="2"/>
  </si>
  <si>
    <t>収入種別</t>
    <rPh sb="0" eb="2">
      <t>シュウニュウ</t>
    </rPh>
    <rPh sb="2" eb="4">
      <t>シュベツ</t>
    </rPh>
    <phoneticPr fontId="2"/>
  </si>
  <si>
    <t>収入金額</t>
    <rPh sb="0" eb="2">
      <t>シュウニュウ</t>
    </rPh>
    <rPh sb="2" eb="4">
      <t>キンガク</t>
    </rPh>
    <phoneticPr fontId="2"/>
  </si>
  <si>
    <t>６５歳未満</t>
    <rPh sb="2" eb="5">
      <t>サイミマン</t>
    </rPh>
    <phoneticPr fontId="2"/>
  </si>
  <si>
    <t>６５歳以上</t>
    <rPh sb="2" eb="5">
      <t>サイイジョウ</t>
    </rPh>
    <phoneticPr fontId="2"/>
  </si>
  <si>
    <t>給与</t>
    <rPh sb="0" eb="2">
      <t>キュウヨ</t>
    </rPh>
    <phoneticPr fontId="2"/>
  </si>
  <si>
    <r>
      <t>収入金額÷４　　千円以下切捨＝</t>
    </r>
    <r>
      <rPr>
        <sz val="11"/>
        <color indexed="10"/>
        <rFont val="ＭＳ Ｐゴシック"/>
        <family val="3"/>
        <charset val="128"/>
      </rPr>
      <t>Ａ</t>
    </r>
    <rPh sb="0" eb="2">
      <t>シュウニュウ</t>
    </rPh>
    <rPh sb="2" eb="4">
      <t>キンガク</t>
    </rPh>
    <rPh sb="8" eb="12">
      <t>センエンイカ</t>
    </rPh>
    <rPh sb="12" eb="14">
      <t>キリス</t>
    </rPh>
    <phoneticPr fontId="2"/>
  </si>
  <si>
    <t>から</t>
    <phoneticPr fontId="2"/>
  </si>
  <si>
    <t>まで</t>
    <phoneticPr fontId="2"/>
  </si>
  <si>
    <t>A</t>
    <phoneticPr fontId="2"/>
  </si>
  <si>
    <t>給与１</t>
    <rPh sb="0" eb="2">
      <t>キュウヨ</t>
    </rPh>
    <phoneticPr fontId="2"/>
  </si>
  <si>
    <t>給与２</t>
    <rPh sb="0" eb="2">
      <t>キュウヨ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</si>
  <si>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</si>
  <si>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</si>
  <si>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</si>
  <si>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</si>
  <si>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</si>
  <si>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</si>
  <si>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</si>
  <si>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</si>
  <si>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</si>
  <si>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</si>
  <si>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</si>
  <si>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</si>
  <si>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個人月額</t>
    <rPh sb="0" eb="2">
      <t>コジン</t>
    </rPh>
    <rPh sb="2" eb="4">
      <t>ゲツガク</t>
    </rPh>
    <phoneticPr fontId="2"/>
  </si>
  <si>
    <t>合　　計</t>
    <rPh sb="0" eb="1">
      <t>ゴウ</t>
    </rPh>
    <rPh sb="3" eb="4">
      <t>ケイ</t>
    </rPh>
    <phoneticPr fontId="2"/>
  </si>
  <si>
    <t>月限度額</t>
    <rPh sb="0" eb="1">
      <t>ツキ</t>
    </rPh>
    <rPh sb="1" eb="3">
      <t>ゲンド</t>
    </rPh>
    <rPh sb="3" eb="4">
      <t>ガク</t>
    </rPh>
    <phoneticPr fontId="2"/>
  </si>
  <si>
    <t>月 割 計 算</t>
  </si>
  <si>
    <t>軽 減 判 定</t>
    <rPh sb="0" eb="1">
      <t>ケイ</t>
    </rPh>
    <rPh sb="2" eb="3">
      <t>ゲン</t>
    </rPh>
    <rPh sb="4" eb="5">
      <t>ハン</t>
    </rPh>
    <rPh sb="6" eb="7">
      <t>サダム</t>
    </rPh>
    <phoneticPr fontId="2"/>
  </si>
  <si>
    <t>　</t>
    <phoneticPr fontId="2"/>
  </si>
  <si>
    <t>　</t>
    <phoneticPr fontId="2"/>
  </si>
  <si>
    <t xml:space="preserve"> </t>
    <phoneticPr fontId="2"/>
  </si>
  <si>
    <t>医療分</t>
    <phoneticPr fontId="2"/>
  </si>
  <si>
    <t>支援分</t>
    <phoneticPr fontId="2"/>
  </si>
  <si>
    <t>介護分</t>
    <phoneticPr fontId="2"/>
  </si>
  <si>
    <t>所得割</t>
    <phoneticPr fontId="2"/>
  </si>
  <si>
    <t xml:space="preserve"> </t>
    <phoneticPr fontId="2"/>
  </si>
  <si>
    <t>医療均等割</t>
    <rPh sb="0" eb="2">
      <t>イリョウ</t>
    </rPh>
    <rPh sb="2" eb="5">
      <t>キントウワリ</t>
    </rPh>
    <phoneticPr fontId="2"/>
  </si>
  <si>
    <t>支援均等割</t>
    <rPh sb="0" eb="2">
      <t>シエン</t>
    </rPh>
    <rPh sb="2" eb="5">
      <t>キントウワリ</t>
    </rPh>
    <phoneticPr fontId="2"/>
  </si>
  <si>
    <t>介護均等割</t>
    <rPh sb="0" eb="2">
      <t>カイゴ</t>
    </rPh>
    <rPh sb="2" eb="5">
      <t>キントウワリ</t>
    </rPh>
    <phoneticPr fontId="2"/>
  </si>
  <si>
    <t>旧被・軽減
判定</t>
    <rPh sb="0" eb="1">
      <t>キュウ</t>
    </rPh>
    <rPh sb="1" eb="2">
      <t>ヒ</t>
    </rPh>
    <rPh sb="3" eb="5">
      <t>ケイゲン</t>
    </rPh>
    <rPh sb="6" eb="8">
      <t>ハンテイ</t>
    </rPh>
    <phoneticPr fontId="2"/>
  </si>
  <si>
    <t>個人合計</t>
    <rPh sb="0" eb="2">
      <t>コジン</t>
    </rPh>
    <rPh sb="2" eb="3">
      <t>ゴウ</t>
    </rPh>
    <rPh sb="3" eb="4">
      <t>ケイ</t>
    </rPh>
    <phoneticPr fontId="2"/>
  </si>
  <si>
    <t>平等割強制入力（医療）</t>
    <rPh sb="0" eb="2">
      <t>ビョウドウ</t>
    </rPh>
    <rPh sb="2" eb="3">
      <t>ワリ</t>
    </rPh>
    <rPh sb="3" eb="5">
      <t>キョウセイ</t>
    </rPh>
    <rPh sb="5" eb="7">
      <t>ニュウリョク</t>
    </rPh>
    <rPh sb="8" eb="10">
      <t>イリョウ</t>
    </rPh>
    <phoneticPr fontId="2"/>
  </si>
  <si>
    <t>平等割強制入力（介護）</t>
    <rPh sb="0" eb="2">
      <t>ビョウドウ</t>
    </rPh>
    <rPh sb="2" eb="3">
      <t>ワリ</t>
    </rPh>
    <rPh sb="3" eb="5">
      <t>キョウセイ</t>
    </rPh>
    <rPh sb="5" eb="7">
      <t>ニュウリョク</t>
    </rPh>
    <rPh sb="8" eb="10">
      <t>カイゴ</t>
    </rPh>
    <phoneticPr fontId="2"/>
  </si>
  <si>
    <t>医療・支援</t>
    <rPh sb="0" eb="2">
      <t>イリョウ</t>
    </rPh>
    <rPh sb="3" eb="5">
      <t>シエン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</si>
  <si>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</si>
  <si>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</si>
  <si>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</si>
  <si>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</si>
  <si>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</si>
  <si>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</si>
  <si>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</si>
  <si>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</si>
  <si>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</si>
  <si>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</si>
  <si>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</si>
  <si>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</si>
  <si>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医療
平等割額</t>
    <rPh sb="0" eb="2">
      <t>イリョウ</t>
    </rPh>
    <rPh sb="3" eb="5">
      <t>ビョウドウ</t>
    </rPh>
    <rPh sb="5" eb="6">
      <t>ワリ</t>
    </rPh>
    <rPh sb="6" eb="7">
      <t>ガク</t>
    </rPh>
    <phoneticPr fontId="2"/>
  </si>
  <si>
    <t>支援
平等割額</t>
    <rPh sb="0" eb="2">
      <t>シエン</t>
    </rPh>
    <rPh sb="3" eb="5">
      <t>ビョウドウ</t>
    </rPh>
    <rPh sb="5" eb="6">
      <t>ワリ</t>
    </rPh>
    <rPh sb="6" eb="7">
      <t>ガク</t>
    </rPh>
    <phoneticPr fontId="2"/>
  </si>
  <si>
    <t>限度額</t>
    <rPh sb="0" eb="2">
      <t>ゲンド</t>
    </rPh>
    <rPh sb="2" eb="3">
      <t>ガク</t>
    </rPh>
    <phoneticPr fontId="2"/>
  </si>
  <si>
    <t>加入月数</t>
  </si>
  <si>
    <t>所得額</t>
  </si>
  <si>
    <t>月割限度額</t>
    <rPh sb="0" eb="2">
      <t>ツキワリ</t>
    </rPh>
    <rPh sb="2" eb="4">
      <t>ゲンド</t>
    </rPh>
    <rPh sb="4" eb="5">
      <t>ガク</t>
    </rPh>
    <phoneticPr fontId="2"/>
  </si>
  <si>
    <t>７ 割 軽 減</t>
    <rPh sb="2" eb="3">
      <t>ワリ</t>
    </rPh>
    <rPh sb="4" eb="5">
      <t>ケイ</t>
    </rPh>
    <rPh sb="6" eb="7">
      <t>ゲン</t>
    </rPh>
    <phoneticPr fontId="2"/>
  </si>
  <si>
    <t>5 割 軽 減</t>
    <phoneticPr fontId="2"/>
  </si>
  <si>
    <t>2 割 軽 減</t>
    <phoneticPr fontId="2"/>
  </si>
  <si>
    <t>均等割額計算</t>
    <rPh sb="0" eb="2">
      <t>キントウ</t>
    </rPh>
    <rPh sb="2" eb="3">
      <t>ワ</t>
    </rPh>
    <rPh sb="3" eb="4">
      <t>ガク</t>
    </rPh>
    <rPh sb="4" eb="6">
      <t>ケイサン</t>
    </rPh>
    <phoneticPr fontId="2"/>
  </si>
  <si>
    <t>個人計</t>
    <rPh sb="0" eb="2">
      <t>コジン</t>
    </rPh>
    <rPh sb="2" eb="3">
      <t>ケイ</t>
    </rPh>
    <phoneticPr fontId="2"/>
  </si>
  <si>
    <t>種別</t>
    <rPh sb="0" eb="1">
      <t>タネ</t>
    </rPh>
    <rPh sb="1" eb="2">
      <t>ベツ</t>
    </rPh>
    <phoneticPr fontId="2"/>
  </si>
  <si>
    <t>支払金額</t>
    <rPh sb="0" eb="1">
      <t>ササ</t>
    </rPh>
    <rPh sb="1" eb="2">
      <t>バライ</t>
    </rPh>
    <rPh sb="2" eb="3">
      <t>キン</t>
    </rPh>
    <rPh sb="3" eb="4">
      <t>ガク</t>
    </rPh>
    <phoneticPr fontId="2"/>
  </si>
  <si>
    <t>所得金額</t>
    <rPh sb="0" eb="1">
      <t>トコロ</t>
    </rPh>
    <rPh sb="1" eb="2">
      <t>トク</t>
    </rPh>
    <rPh sb="2" eb="3">
      <t>カネ</t>
    </rPh>
    <rPh sb="3" eb="4">
      <t>ガク</t>
    </rPh>
    <phoneticPr fontId="2"/>
  </si>
  <si>
    <t>所得計算</t>
    <rPh sb="0" eb="1">
      <t>トコロ</t>
    </rPh>
    <rPh sb="1" eb="2">
      <t>トク</t>
    </rPh>
    <rPh sb="2" eb="3">
      <t>ケイ</t>
    </rPh>
    <rPh sb="3" eb="4">
      <t>ザン</t>
    </rPh>
    <phoneticPr fontId="2"/>
  </si>
  <si>
    <t>総所得</t>
    <rPh sb="0" eb="3">
      <t>ソウショトク</t>
    </rPh>
    <phoneticPr fontId="2"/>
  </si>
  <si>
    <t>軽減率の判定には擬制世帯主の所得も含まれます！</t>
    <rPh sb="0" eb="3">
      <t>ケイゲンリツ</t>
    </rPh>
    <rPh sb="4" eb="6">
      <t>ハンテイ</t>
    </rPh>
    <rPh sb="8" eb="10">
      <t>ギセイ</t>
    </rPh>
    <rPh sb="10" eb="13">
      <t>セタイヌシ</t>
    </rPh>
    <rPh sb="14" eb="16">
      <t>ショトク</t>
    </rPh>
    <rPh sb="17" eb="18">
      <t>フク</t>
    </rPh>
    <phoneticPr fontId="2"/>
  </si>
  <si>
    <t>月割平等割</t>
    <rPh sb="0" eb="2">
      <t>ツキワ</t>
    </rPh>
    <rPh sb="2" eb="4">
      <t>ビョウドウ</t>
    </rPh>
    <rPh sb="4" eb="5">
      <t>ワリ</t>
    </rPh>
    <phoneticPr fontId="2"/>
  </si>
  <si>
    <t>平等割（Ｃ）
（一世帯当）</t>
    <rPh sb="0" eb="2">
      <t>ビョウドウ</t>
    </rPh>
    <rPh sb="2" eb="3">
      <t>ワ</t>
    </rPh>
    <rPh sb="8" eb="9">
      <t>１</t>
    </rPh>
    <rPh sb="9" eb="11">
      <t>セタイ</t>
    </rPh>
    <rPh sb="11" eb="12">
      <t>アタ</t>
    </rPh>
    <phoneticPr fontId="2"/>
  </si>
  <si>
    <t>均等割（B）
(一人当）</t>
    <rPh sb="0" eb="3">
      <t>キントウワリ</t>
    </rPh>
    <rPh sb="8" eb="10">
      <t>ヒトリ</t>
    </rPh>
    <rPh sb="10" eb="11">
      <t>ア</t>
    </rPh>
    <phoneticPr fontId="2"/>
  </si>
  <si>
    <t>年税額（D）
（A＋B＋C）</t>
    <rPh sb="0" eb="3">
      <t>ネンゼイガク</t>
    </rPh>
    <phoneticPr fontId="2"/>
  </si>
  <si>
    <t>医療分</t>
    <rPh sb="0" eb="1">
      <t>イ</t>
    </rPh>
    <rPh sb="1" eb="2">
      <t>リョウ</t>
    </rPh>
    <rPh sb="2" eb="3">
      <t>ブン</t>
    </rPh>
    <phoneticPr fontId="2"/>
  </si>
  <si>
    <t>支援分</t>
    <rPh sb="0" eb="1">
      <t>ササ</t>
    </rPh>
    <rPh sb="1" eb="2">
      <t>エン</t>
    </rPh>
    <rPh sb="2" eb="3">
      <t>ブン</t>
    </rPh>
    <phoneticPr fontId="2"/>
  </si>
  <si>
    <t>介護分</t>
    <rPh sb="0" eb="1">
      <t>スケ</t>
    </rPh>
    <rPh sb="1" eb="2">
      <t>ユズル</t>
    </rPh>
    <rPh sb="2" eb="3">
      <t>ブン</t>
    </rPh>
    <phoneticPr fontId="2"/>
  </si>
  <si>
    <t>所得割額
（A）</t>
    <rPh sb="0" eb="3">
      <t>ショトクワリ</t>
    </rPh>
    <rPh sb="3" eb="4">
      <t>ガク</t>
    </rPh>
    <phoneticPr fontId="2"/>
  </si>
  <si>
    <t>その他所得額</t>
    <rPh sb="2" eb="3">
      <t>タ</t>
    </rPh>
    <rPh sb="3" eb="6">
      <t>ショトクガク</t>
    </rPh>
    <phoneticPr fontId="2"/>
  </si>
  <si>
    <t>給与所得</t>
    <rPh sb="0" eb="2">
      <t>キュウヨ</t>
    </rPh>
    <rPh sb="2" eb="4">
      <t>ショトク</t>
    </rPh>
    <phoneticPr fontId="2"/>
  </si>
  <si>
    <t>月割額
（D÷１２）</t>
    <rPh sb="0" eb="2">
      <t>ツキワ</t>
    </rPh>
    <rPh sb="2" eb="3">
      <t>ガク</t>
    </rPh>
    <phoneticPr fontId="2"/>
  </si>
  <si>
    <t>税   額（E）</t>
    <rPh sb="0" eb="1">
      <t>ゼイ</t>
    </rPh>
    <rPh sb="4" eb="5">
      <t>ガク</t>
    </rPh>
    <phoneticPr fontId="2"/>
  </si>
  <si>
    <t>軽減率を選択後、≪計算結果≫クリック</t>
    <rPh sb="0" eb="2">
      <t>ケイゲン</t>
    </rPh>
    <rPh sb="2" eb="3">
      <t>リツ</t>
    </rPh>
    <rPh sb="4" eb="6">
      <t>センタク</t>
    </rPh>
    <rPh sb="6" eb="7">
      <t>ゴ</t>
    </rPh>
    <rPh sb="9" eb="11">
      <t>ケイサン</t>
    </rPh>
    <rPh sb="11" eb="13">
      <t>ケッカ</t>
    </rPh>
    <phoneticPr fontId="2"/>
  </si>
  <si>
    <t>特定同一
月割入力</t>
    <rPh sb="0" eb="2">
      <t>トクテイ</t>
    </rPh>
    <rPh sb="2" eb="4">
      <t>ドウイツ</t>
    </rPh>
    <rPh sb="5" eb="7">
      <t>ツキワリ</t>
    </rPh>
    <rPh sb="7" eb="9">
      <t>ニュウリョク</t>
    </rPh>
    <phoneticPr fontId="2"/>
  </si>
  <si>
    <t>通算加入月数</t>
    <rPh sb="0" eb="6">
      <t>ツウサンカニュウツキスウ</t>
    </rPh>
    <phoneticPr fontId="2"/>
  </si>
  <si>
    <t>平等割強制入力</t>
    <rPh sb="0" eb="2">
      <t>ビョウドウ</t>
    </rPh>
    <rPh sb="2" eb="3">
      <t>ワリ</t>
    </rPh>
    <rPh sb="3" eb="5">
      <t>キョウセイ</t>
    </rPh>
    <rPh sb="5" eb="7">
      <t>ニュウリョク</t>
    </rPh>
    <phoneticPr fontId="2"/>
  </si>
  <si>
    <t>納期</t>
    <rPh sb="0" eb="2">
      <t>ノウキ</t>
    </rPh>
    <phoneticPr fontId="2"/>
  </si>
  <si>
    <t>税額</t>
    <rPh sb="0" eb="2">
      <t>ゼイガク</t>
    </rPh>
    <phoneticPr fontId="2"/>
  </si>
  <si>
    <t>『国保組合』は旧被扶養者減免非該当</t>
    <phoneticPr fontId="2"/>
  </si>
  <si>
    <t>旧被扶養者は所得割非課税</t>
    <phoneticPr fontId="2"/>
  </si>
  <si>
    <t>各個人ごとの加入月に”１”を入力
※支援分は医療分に入力すれば自動入力</t>
    <rPh sb="0" eb="3">
      <t>カクコジン</t>
    </rPh>
    <rPh sb="6" eb="8">
      <t>カニュウ</t>
    </rPh>
    <rPh sb="8" eb="9">
      <t>ツキ</t>
    </rPh>
    <rPh sb="14" eb="16">
      <t>ニュウリョク</t>
    </rPh>
    <rPh sb="18" eb="20">
      <t>シエン</t>
    </rPh>
    <rPh sb="20" eb="21">
      <t>ブン</t>
    </rPh>
    <rPh sb="22" eb="24">
      <t>イリョウ</t>
    </rPh>
    <rPh sb="24" eb="25">
      <t>ブン</t>
    </rPh>
    <rPh sb="26" eb="28">
      <t>ニュウリョク</t>
    </rPh>
    <rPh sb="31" eb="33">
      <t>ジドウ</t>
    </rPh>
    <rPh sb="33" eb="35">
      <t>ニュウリョク</t>
    </rPh>
    <phoneticPr fontId="2"/>
  </si>
  <si>
    <t>入力が終わったら”月割税額シート”へ</t>
    <rPh sb="0" eb="2">
      <t>ニュウリョク</t>
    </rPh>
    <rPh sb="3" eb="4">
      <t>オ</t>
    </rPh>
    <rPh sb="9" eb="11">
      <t>ツキワリ</t>
    </rPh>
    <rPh sb="11" eb="13">
      <t>ゼイガク</t>
    </rPh>
    <phoneticPr fontId="2"/>
  </si>
  <si>
    <t>月　割　税　額</t>
  </si>
  <si>
    <t>所得割（％）</t>
    <rPh sb="0" eb="2">
      <t>ショトク</t>
    </rPh>
    <rPh sb="2" eb="3">
      <t>ワリ</t>
    </rPh>
    <phoneticPr fontId="2"/>
  </si>
  <si>
    <t>均等割（円）</t>
    <rPh sb="0" eb="3">
      <t>キントウワ</t>
    </rPh>
    <rPh sb="4" eb="5">
      <t>エン</t>
    </rPh>
    <phoneticPr fontId="2"/>
  </si>
  <si>
    <t>平等割（円）</t>
    <rPh sb="0" eb="2">
      <t>ビョウドウ</t>
    </rPh>
    <rPh sb="2" eb="3">
      <t>ワリ</t>
    </rPh>
    <rPh sb="4" eb="5">
      <t>エン</t>
    </rPh>
    <phoneticPr fontId="2"/>
  </si>
  <si>
    <t>１．９</t>
    <phoneticPr fontId="2"/>
  </si>
  <si>
    <t>７．８</t>
    <phoneticPr fontId="2"/>
  </si>
  <si>
    <t>１．５</t>
    <phoneticPr fontId="2"/>
  </si>
  <si>
    <t>２２，０００</t>
    <phoneticPr fontId="2"/>
  </si>
  <si>
    <t>６，０００</t>
    <phoneticPr fontId="2"/>
  </si>
  <si>
    <t>一期当たりの金額の目安</t>
    <rPh sb="0" eb="1">
      <t>イチ</t>
    </rPh>
    <rPh sb="1" eb="2">
      <t>キ</t>
    </rPh>
    <rPh sb="2" eb="3">
      <t>ア</t>
    </rPh>
    <rPh sb="6" eb="8">
      <t>キンガク</t>
    </rPh>
    <rPh sb="9" eb="11">
      <t>メヤス</t>
    </rPh>
    <phoneticPr fontId="2"/>
  </si>
  <si>
    <t>期</t>
    <rPh sb="0" eb="1">
      <t>キ</t>
    </rPh>
    <phoneticPr fontId="2"/>
  </si>
  <si>
    <t>一月当たりの目安</t>
    <rPh sb="0" eb="1">
      <t>ヒト</t>
    </rPh>
    <rPh sb="1" eb="3">
      <t>ツキア</t>
    </rPh>
    <rPh sb="6" eb="8">
      <t>メヤス</t>
    </rPh>
    <phoneticPr fontId="2"/>
  </si>
  <si>
    <t>ヶ月</t>
    <rPh sb="1" eb="2">
      <t>ゲツ</t>
    </rPh>
    <phoneticPr fontId="2"/>
  </si>
  <si>
    <t>２．１</t>
    <phoneticPr fontId="2"/>
  </si>
  <si>
    <t>１．７</t>
    <phoneticPr fontId="2"/>
  </si>
  <si>
    <t>１２，５００</t>
    <phoneticPr fontId="2"/>
  </si>
  <si>
    <t>７，０００</t>
    <phoneticPr fontId="2"/>
  </si>
  <si>
    <t>１２，５００</t>
    <phoneticPr fontId="2"/>
  </si>
  <si>
    <t>xz</t>
    <phoneticPr fontId="2"/>
  </si>
  <si>
    <t>課税は１００円未満切り捨て
　課税限度額は医療分63万円、支援分19万円、介護分17万円
※　あくまで概算ですので、実際の税額とは異なる場合がございます。</t>
    <phoneticPr fontId="2"/>
  </si>
  <si>
    <t>収入金額－550,000</t>
    <rPh sb="0" eb="2">
      <t>シュウニュウ</t>
    </rPh>
    <rPh sb="2" eb="4">
      <t>キンガク</t>
    </rPh>
    <phoneticPr fontId="2"/>
  </si>
  <si>
    <t>月　割　入　力</t>
    <phoneticPr fontId="2"/>
  </si>
  <si>
    <t>収入×90％－1,100,000</t>
    <rPh sb="0" eb="2">
      <t>シュウニュウ</t>
    </rPh>
    <phoneticPr fontId="2"/>
  </si>
  <si>
    <t>収入金額－1,950,000</t>
    <rPh sb="0" eb="2">
      <t>シュウニュウ</t>
    </rPh>
    <rPh sb="2" eb="4">
      <t>キンガク</t>
    </rPh>
    <phoneticPr fontId="2"/>
  </si>
  <si>
    <r>
      <t>Ａ</t>
    </r>
    <r>
      <rPr>
        <sz val="11"/>
        <rFont val="ＭＳ Ｐゴシック"/>
        <family val="3"/>
        <charset val="128"/>
      </rPr>
      <t>×4×60％＋100,000</t>
    </r>
    <phoneticPr fontId="2"/>
  </si>
  <si>
    <r>
      <t>Ａ</t>
    </r>
    <r>
      <rPr>
        <sz val="11"/>
        <rFont val="ＭＳ Ｐゴシック"/>
        <family val="3"/>
        <charset val="128"/>
      </rPr>
      <t>×4×70％－80,000</t>
    </r>
    <phoneticPr fontId="2"/>
  </si>
  <si>
    <r>
      <t>Ａ</t>
    </r>
    <r>
      <rPr>
        <sz val="11"/>
        <rFont val="ＭＳ Ｐゴシック"/>
        <family val="3"/>
        <charset val="128"/>
      </rPr>
      <t>×4×80％－440,000</t>
    </r>
    <phoneticPr fontId="2"/>
  </si>
  <si>
    <r>
      <t>収入金額－1,95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,000</t>
    </r>
    <rPh sb="0" eb="2">
      <t>シュウニュウ</t>
    </rPh>
    <rPh sb="2" eb="4">
      <t>キンガク</t>
    </rPh>
    <phoneticPr fontId="2"/>
  </si>
  <si>
    <r>
      <t>収入金額－1,855</t>
    </r>
    <r>
      <rPr>
        <sz val="11"/>
        <rFont val="ＭＳ Ｐゴシック"/>
        <family val="3"/>
        <charset val="128"/>
      </rPr>
      <t>,000</t>
    </r>
    <rPh sb="0" eb="2">
      <t>シュウニュウ</t>
    </rPh>
    <rPh sb="2" eb="4">
      <t>キンガク</t>
    </rPh>
    <phoneticPr fontId="2"/>
  </si>
  <si>
    <r>
      <t>収入金額－1,755</t>
    </r>
    <r>
      <rPr>
        <sz val="11"/>
        <rFont val="ＭＳ Ｐゴシック"/>
        <family val="3"/>
        <charset val="128"/>
      </rPr>
      <t>,000</t>
    </r>
    <rPh sb="0" eb="2">
      <t>シュウニュウ</t>
    </rPh>
    <rPh sb="2" eb="4">
      <t>キンガク</t>
    </rPh>
    <phoneticPr fontId="2"/>
  </si>
  <si>
    <t>給与</t>
  </si>
  <si>
    <t>１．８</t>
    <phoneticPr fontId="2"/>
  </si>
  <si>
    <t>１３，０００</t>
    <phoneticPr fontId="2"/>
  </si>
  <si>
    <t>３２，０００</t>
    <phoneticPr fontId="2"/>
  </si>
  <si>
    <t>年税額（C）
（A＋B）</t>
    <rPh sb="0" eb="3">
      <t>ネンゼイガク</t>
    </rPh>
    <phoneticPr fontId="2"/>
  </si>
  <si>
    <t>月割額
（C÷１２）</t>
    <rPh sb="0" eb="2">
      <t>ツキワ</t>
    </rPh>
    <rPh sb="2" eb="3">
      <t>ガク</t>
    </rPh>
    <phoneticPr fontId="2"/>
  </si>
  <si>
    <t>令和４年度筑西市国民健康保険税率一覧表</t>
    <rPh sb="0" eb="2">
      <t>レイワ</t>
    </rPh>
    <rPh sb="3" eb="5">
      <t>ネンド</t>
    </rPh>
    <rPh sb="5" eb="8">
      <t>チクセイシ</t>
    </rPh>
    <rPh sb="8" eb="10">
      <t>コクミン</t>
    </rPh>
    <rPh sb="10" eb="12">
      <t>ケンコウ</t>
    </rPh>
    <rPh sb="12" eb="14">
      <t>ホケン</t>
    </rPh>
    <rPh sb="14" eb="15">
      <t>ゼイ</t>
    </rPh>
    <rPh sb="15" eb="16">
      <t>リツ</t>
    </rPh>
    <rPh sb="16" eb="18">
      <t>イチラン</t>
    </rPh>
    <rPh sb="18" eb="19">
      <t>ヒョウ</t>
    </rPh>
    <phoneticPr fontId="2"/>
  </si>
  <si>
    <t>所得割（A）</t>
    <rPh sb="0" eb="3">
      <t>ショトクワリ</t>
    </rPh>
    <phoneticPr fontId="2"/>
  </si>
  <si>
    <t>税   額</t>
    <rPh sb="0" eb="1">
      <t>ゼイ</t>
    </rPh>
    <rPh sb="4" eb="5">
      <t>ガク</t>
    </rPh>
    <phoneticPr fontId="2"/>
  </si>
  <si>
    <t>区　　分</t>
    <rPh sb="0" eb="1">
      <t>ク</t>
    </rPh>
    <rPh sb="3" eb="4">
      <t>ブン</t>
    </rPh>
    <phoneticPr fontId="2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</si>
  <si>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2"/>
  </si>
  <si>
    <t>介護納付金分</t>
    <rPh sb="0" eb="2">
      <t>カイゴ</t>
    </rPh>
    <rPh sb="2" eb="5">
      <t>ノウフキン</t>
    </rPh>
    <rPh sb="5" eb="6">
      <t>ブン</t>
    </rPh>
    <phoneticPr fontId="2"/>
  </si>
  <si>
    <t>※賦課限度額　</t>
    <rPh sb="1" eb="3">
      <t>フカ</t>
    </rPh>
    <rPh sb="3" eb="5">
      <t>ゲンド</t>
    </rPh>
    <rPh sb="5" eb="6">
      <t>ガク</t>
    </rPh>
    <phoneticPr fontId="2"/>
  </si>
  <si>
    <t>世帯主</t>
  </si>
  <si>
    <t>給与以外の所得総額</t>
    <rPh sb="0" eb="2">
      <t>キュウヨ</t>
    </rPh>
    <rPh sb="2" eb="4">
      <t>イガイ</t>
    </rPh>
    <rPh sb="5" eb="7">
      <t>ショトク</t>
    </rPh>
    <rPh sb="7" eb="9">
      <t>ソウガク</t>
    </rPh>
    <phoneticPr fontId="2"/>
  </si>
  <si>
    <t>続いて</t>
    <rPh sb="0" eb="1">
      <t>ツヅ</t>
    </rPh>
    <phoneticPr fontId="2"/>
  </si>
  <si>
    <t>②加入月シートにて、加入月を入力してください。</t>
    <rPh sb="1" eb="3">
      <t>カニュウ</t>
    </rPh>
    <rPh sb="3" eb="4">
      <t>ツキ</t>
    </rPh>
    <rPh sb="10" eb="12">
      <t>カニュウ</t>
    </rPh>
    <rPh sb="12" eb="13">
      <t>ツキ</t>
    </rPh>
    <rPh sb="14" eb="16">
      <t>ニュウリョク</t>
    </rPh>
    <phoneticPr fontId="2"/>
  </si>
  <si>
    <t>③所得シートにて、所得額を入力してください。</t>
    <rPh sb="1" eb="3">
      <t>ショトク</t>
    </rPh>
    <rPh sb="9" eb="11">
      <t>ショトク</t>
    </rPh>
    <rPh sb="11" eb="12">
      <t>ガク</t>
    </rPh>
    <rPh sb="13" eb="15">
      <t>ニュウリョク</t>
    </rPh>
    <phoneticPr fontId="2"/>
  </si>
  <si>
    <t>④１年間の保険税額シートにて、１年間の保険税見込額を確認してください。</t>
    <rPh sb="2" eb="4">
      <t>ネンカン</t>
    </rPh>
    <rPh sb="5" eb="7">
      <t>ホケン</t>
    </rPh>
    <rPh sb="7" eb="8">
      <t>ゼイ</t>
    </rPh>
    <rPh sb="8" eb="9">
      <t>ガク</t>
    </rPh>
    <rPh sb="16" eb="18">
      <t>ネンカン</t>
    </rPh>
    <rPh sb="19" eb="21">
      <t>ホケン</t>
    </rPh>
    <rPh sb="21" eb="22">
      <t>ゼイ</t>
    </rPh>
    <rPh sb="22" eb="24">
      <t>ミコミ</t>
    </rPh>
    <rPh sb="24" eb="25">
      <t>ガク</t>
    </rPh>
    <rPh sb="26" eb="28">
      <t>カクニン</t>
    </rPh>
    <phoneticPr fontId="2"/>
  </si>
  <si>
    <t>　続いて</t>
    <rPh sb="1" eb="2">
      <t>ツヅ</t>
    </rPh>
    <phoneticPr fontId="2"/>
  </si>
  <si>
    <t>　まず、所得計算欄にて、給与、年金（６５歳以上）、年金（６５歳未満）を選択してください。</t>
    <rPh sb="4" eb="6">
      <t>ショトク</t>
    </rPh>
    <rPh sb="6" eb="8">
      <t>ケイサン</t>
    </rPh>
    <rPh sb="8" eb="9">
      <t>ラン</t>
    </rPh>
    <rPh sb="12" eb="14">
      <t>キュウヨ</t>
    </rPh>
    <rPh sb="15" eb="17">
      <t>ネンキン</t>
    </rPh>
    <rPh sb="20" eb="23">
      <t>サイイジョウ</t>
    </rPh>
    <rPh sb="31" eb="33">
      <t>ミマン</t>
    </rPh>
    <rPh sb="35" eb="37">
      <t>センタク</t>
    </rPh>
    <phoneticPr fontId="2"/>
  </si>
  <si>
    <t>　次に、支払金額を入力してください。</t>
    <rPh sb="1" eb="2">
      <t>ツギ</t>
    </rPh>
    <rPh sb="4" eb="6">
      <t>シハライ</t>
    </rPh>
    <rPh sb="6" eb="8">
      <t>キンガク</t>
    </rPh>
    <rPh sb="9" eb="11">
      <t>ニュウリョク</t>
    </rPh>
    <phoneticPr fontId="2"/>
  </si>
  <si>
    <t>　入力後、所得金額欄に所得額が表示されます。</t>
    <rPh sb="1" eb="3">
      <t>ニュウリョク</t>
    </rPh>
    <rPh sb="3" eb="4">
      <t>ゴ</t>
    </rPh>
    <rPh sb="5" eb="7">
      <t>ショトク</t>
    </rPh>
    <rPh sb="7" eb="9">
      <t>キンガク</t>
    </rPh>
    <rPh sb="9" eb="10">
      <t>ラン</t>
    </rPh>
    <rPh sb="11" eb="13">
      <t>ショトク</t>
    </rPh>
    <rPh sb="13" eb="14">
      <t>ガク</t>
    </rPh>
    <rPh sb="15" eb="17">
      <t>ヒョウジ</t>
    </rPh>
    <phoneticPr fontId="2"/>
  </si>
  <si>
    <t>　その金額を、”所得額を入力してください”欄の該当所得欄に入力してください。</t>
    <rPh sb="3" eb="5">
      <t>キンガク</t>
    </rPh>
    <rPh sb="8" eb="10">
      <t>ショトク</t>
    </rPh>
    <rPh sb="10" eb="11">
      <t>ガク</t>
    </rPh>
    <rPh sb="12" eb="14">
      <t>ニュウリョク</t>
    </rPh>
    <rPh sb="21" eb="22">
      <t>ラン</t>
    </rPh>
    <rPh sb="23" eb="25">
      <t>ガイトウ</t>
    </rPh>
    <rPh sb="25" eb="27">
      <t>ショトク</t>
    </rPh>
    <rPh sb="27" eb="28">
      <t>ラン</t>
    </rPh>
    <rPh sb="29" eb="31">
      <t>ニュウリョク</t>
    </rPh>
    <phoneticPr fontId="2"/>
  </si>
  <si>
    <t>　なお、給与以外の所得は年金を始め、全額、給与以外の所得総額に合計して入力してください。</t>
    <rPh sb="4" eb="6">
      <t>キュウヨ</t>
    </rPh>
    <rPh sb="6" eb="8">
      <t>イガイ</t>
    </rPh>
    <rPh sb="9" eb="11">
      <t>ショトク</t>
    </rPh>
    <rPh sb="12" eb="14">
      <t>ネンキン</t>
    </rPh>
    <rPh sb="15" eb="16">
      <t>ハジ</t>
    </rPh>
    <rPh sb="18" eb="19">
      <t>スベ</t>
    </rPh>
    <rPh sb="19" eb="20">
      <t>ガク</t>
    </rPh>
    <rPh sb="21" eb="23">
      <t>キュウヨ</t>
    </rPh>
    <rPh sb="23" eb="25">
      <t>イガイ</t>
    </rPh>
    <rPh sb="26" eb="28">
      <t>ショトク</t>
    </rPh>
    <rPh sb="28" eb="30">
      <t>ソウガク</t>
    </rPh>
    <rPh sb="31" eb="33">
      <t>ゴウケイ</t>
    </rPh>
    <rPh sb="35" eb="37">
      <t>ニュウリョク</t>
    </rPh>
    <phoneticPr fontId="2"/>
  </si>
  <si>
    <t>実際の税額は毎年７月に送付する納税通知書でご確認ください。</t>
    <phoneticPr fontId="2"/>
  </si>
  <si>
    <t>なおこれは試算であり、実際の税額を保証するものではありませんのでご理解の上、ご利用ください。</t>
    <rPh sb="5" eb="7">
      <t>シサン</t>
    </rPh>
    <rPh sb="11" eb="13">
      <t>ジッサイ</t>
    </rPh>
    <rPh sb="14" eb="16">
      <t>ゼイガク</t>
    </rPh>
    <rPh sb="17" eb="19">
      <t>ホショウ</t>
    </rPh>
    <rPh sb="33" eb="35">
      <t>リカイ</t>
    </rPh>
    <rPh sb="36" eb="37">
      <t>ウエ</t>
    </rPh>
    <rPh sb="39" eb="41">
      <t>リヨウ</t>
    </rPh>
    <phoneticPr fontId="2"/>
  </si>
  <si>
    <t xml:space="preserve">区分を選択します。
一般・・・世帯主、子ども、未就学児以外
子ども・・・６歳から１８歳
未就学児・・・０歳から６歳が対象です。
※年度途中で子どもが１９歳になる時は”一般”、
未就学児が７歳になる時は”子ども”で区分を選択してください。
</t>
    <rPh sb="0" eb="2">
      <t>クブン</t>
    </rPh>
    <rPh sb="3" eb="5">
      <t>センタク</t>
    </rPh>
    <rPh sb="10" eb="12">
      <t>イッパン</t>
    </rPh>
    <rPh sb="15" eb="18">
      <t>セタイヌシ</t>
    </rPh>
    <rPh sb="19" eb="20">
      <t>コ</t>
    </rPh>
    <rPh sb="23" eb="27">
      <t>ミシュウガクジ</t>
    </rPh>
    <rPh sb="27" eb="29">
      <t>イガイ</t>
    </rPh>
    <phoneticPr fontId="2"/>
  </si>
  <si>
    <r>
      <rPr>
        <b/>
        <sz val="18"/>
        <color theme="1"/>
        <rFont val="HG丸ｺﾞｼｯｸM-PRO"/>
        <family val="3"/>
        <charset val="128"/>
      </rPr>
      <t>加入月数を入力してください。</t>
    </r>
    <r>
      <rPr>
        <b/>
        <sz val="18"/>
        <color indexed="10"/>
        <rFont val="HG丸ｺﾞｼｯｸM-PRO"/>
        <family val="3"/>
        <charset val="128"/>
      </rPr>
      <t xml:space="preserve">
</t>
    </r>
    <r>
      <rPr>
        <b/>
        <sz val="11"/>
        <color indexed="10"/>
        <rFont val="HG丸ｺﾞｼｯｸM-PRO"/>
        <family val="3"/>
        <charset val="128"/>
      </rPr>
      <t>※医療分支援分欄は全年齢、介護分は４０歳になる月から、６５歳になる前月までの月数を入力します。</t>
    </r>
    <rPh sb="0" eb="2">
      <t>カニュウ</t>
    </rPh>
    <rPh sb="2" eb="4">
      <t>ツキスウ</t>
    </rPh>
    <rPh sb="5" eb="7">
      <t>ニュウリョク</t>
    </rPh>
    <rPh sb="16" eb="18">
      <t>イリョウ</t>
    </rPh>
    <rPh sb="18" eb="19">
      <t>ブン</t>
    </rPh>
    <rPh sb="19" eb="21">
      <t>シエン</t>
    </rPh>
    <rPh sb="21" eb="22">
      <t>ブン</t>
    </rPh>
    <rPh sb="22" eb="23">
      <t>ラン</t>
    </rPh>
    <rPh sb="24" eb="27">
      <t>ゼンネンレイ</t>
    </rPh>
    <rPh sb="28" eb="30">
      <t>カイゴ</t>
    </rPh>
    <rPh sb="30" eb="31">
      <t>ブン</t>
    </rPh>
    <rPh sb="34" eb="35">
      <t>サイ</t>
    </rPh>
    <rPh sb="38" eb="39">
      <t>ツキ</t>
    </rPh>
    <rPh sb="44" eb="45">
      <t>サイ</t>
    </rPh>
    <rPh sb="48" eb="49">
      <t>マエ</t>
    </rPh>
    <rPh sb="49" eb="50">
      <t>ゲツ</t>
    </rPh>
    <rPh sb="53" eb="55">
      <t>ツキスウ</t>
    </rPh>
    <rPh sb="56" eb="58">
      <t>ニュウリョク</t>
    </rPh>
    <phoneticPr fontId="2"/>
  </si>
  <si>
    <t>※賦課限度額シートは、１年間の保険税見込額が、賦課限度額を超える場合にご覧ください。</t>
    <rPh sb="1" eb="3">
      <t>フカ</t>
    </rPh>
    <rPh sb="3" eb="5">
      <t>ゲンド</t>
    </rPh>
    <rPh sb="5" eb="6">
      <t>ガク</t>
    </rPh>
    <rPh sb="12" eb="14">
      <t>ネンカン</t>
    </rPh>
    <rPh sb="15" eb="17">
      <t>ホケン</t>
    </rPh>
    <rPh sb="17" eb="18">
      <t>ゼイ</t>
    </rPh>
    <rPh sb="18" eb="20">
      <t>ミコミ</t>
    </rPh>
    <rPh sb="20" eb="21">
      <t>ガク</t>
    </rPh>
    <rPh sb="23" eb="25">
      <t>フカ</t>
    </rPh>
    <rPh sb="25" eb="27">
      <t>ゲンド</t>
    </rPh>
    <rPh sb="27" eb="28">
      <t>ガク</t>
    </rPh>
    <rPh sb="29" eb="30">
      <t>コ</t>
    </rPh>
    <rPh sb="32" eb="34">
      <t>バアイ</t>
    </rPh>
    <rPh sb="36" eb="37">
      <t>ラン</t>
    </rPh>
    <phoneticPr fontId="2"/>
  </si>
  <si>
    <t>①加入者シートにて、区分を選択してください。</t>
    <rPh sb="1" eb="4">
      <t>カニュウシャ</t>
    </rPh>
    <rPh sb="10" eb="12">
      <t>クブン</t>
    </rPh>
    <rPh sb="13" eb="15">
      <t>センタク</t>
    </rPh>
    <phoneticPr fontId="2"/>
  </si>
  <si>
    <r>
      <rPr>
        <b/>
        <sz val="14"/>
        <color rgb="FFFF0000"/>
        <rFont val="HG丸ｺﾞｼｯｸM-PRO"/>
        <family val="3"/>
        <charset val="128"/>
      </rPr>
      <t>１０万円を減算</t>
    </r>
    <r>
      <rPr>
        <b/>
        <sz val="14"/>
        <rFont val="HG丸ｺﾞｼｯｸM-PRO"/>
        <family val="3"/>
        <charset val="128"/>
      </rPr>
      <t>して入力します。</t>
    </r>
    <rPh sb="5" eb="6">
      <t>ゲン</t>
    </rPh>
    <rPh sb="6" eb="7">
      <t>サン</t>
    </rPh>
    <phoneticPr fontId="2"/>
  </si>
  <si>
    <t>給与所得欄で６０万円と入力します。</t>
    <phoneticPr fontId="2"/>
  </si>
  <si>
    <r>
      <t>　給与所得と公的年金所得の</t>
    </r>
    <r>
      <rPr>
        <b/>
        <sz val="14"/>
        <color rgb="FFFF0000"/>
        <rFont val="HG丸ｺﾞｼｯｸM-PRO"/>
        <family val="3"/>
        <charset val="128"/>
      </rPr>
      <t>両方がある</t>
    </r>
    <r>
      <rPr>
        <b/>
        <sz val="14"/>
        <rFont val="HG丸ｺﾞｼｯｸM-PRO"/>
        <family val="3"/>
        <charset val="128"/>
      </rPr>
      <t xml:space="preserve">場合、
</t>
    </r>
    <phoneticPr fontId="2"/>
  </si>
  <si>
    <t>所得金額調整控除として、給与所得欄で</t>
    <phoneticPr fontId="2"/>
  </si>
  <si>
    <t>　例：給与所得７０万円、公的年金所得２０万円の時は、</t>
    <rPh sb="1" eb="2">
      <t>レイ</t>
    </rPh>
    <rPh sb="3" eb="7">
      <t>キュウヨショトク</t>
    </rPh>
    <rPh sb="9" eb="10">
      <t>マン</t>
    </rPh>
    <rPh sb="10" eb="11">
      <t>エン</t>
    </rPh>
    <rPh sb="12" eb="14">
      <t>コウテキ</t>
    </rPh>
    <rPh sb="14" eb="16">
      <t>ネンキン</t>
    </rPh>
    <rPh sb="16" eb="18">
      <t>ショトク</t>
    </rPh>
    <rPh sb="20" eb="22">
      <t>マンエン</t>
    </rPh>
    <rPh sb="23" eb="24">
      <t>トキ</t>
    </rPh>
    <phoneticPr fontId="2"/>
  </si>
  <si>
    <t>　その際、給与と年金所得の両方がある場合、給与の所得欄で、１０万円を減算して入力してください。</t>
    <rPh sb="3" eb="4">
      <t>サイ</t>
    </rPh>
    <rPh sb="5" eb="7">
      <t>キュウヨ</t>
    </rPh>
    <rPh sb="8" eb="10">
      <t>ネンキン</t>
    </rPh>
    <rPh sb="10" eb="12">
      <t>ショトク</t>
    </rPh>
    <rPh sb="13" eb="15">
      <t>リョウホウ</t>
    </rPh>
    <rPh sb="18" eb="20">
      <t>バアイ</t>
    </rPh>
    <rPh sb="21" eb="23">
      <t>キュウヨ</t>
    </rPh>
    <rPh sb="24" eb="26">
      <t>ショトク</t>
    </rPh>
    <rPh sb="26" eb="27">
      <t>ラン</t>
    </rPh>
    <rPh sb="31" eb="33">
      <t>マンエン</t>
    </rPh>
    <rPh sb="34" eb="36">
      <t>ゲンザン</t>
    </rPh>
    <rPh sb="38" eb="40">
      <t>ニュウリョク</t>
    </rPh>
    <phoneticPr fontId="2"/>
  </si>
  <si>
    <t>賦課限度額（医療分６６万円、支援分２６万円、介護分１７万円）※介護分は該当する方のみ</t>
    <rPh sb="0" eb="2">
      <t>フカ</t>
    </rPh>
    <rPh sb="2" eb="4">
      <t>ゲンド</t>
    </rPh>
    <rPh sb="4" eb="5">
      <t>ガク</t>
    </rPh>
    <rPh sb="6" eb="8">
      <t>イリョウ</t>
    </rPh>
    <rPh sb="8" eb="9">
      <t>ブン</t>
    </rPh>
    <rPh sb="11" eb="13">
      <t>マンエン</t>
    </rPh>
    <rPh sb="14" eb="16">
      <t>シエン</t>
    </rPh>
    <rPh sb="16" eb="17">
      <t>ブン</t>
    </rPh>
    <rPh sb="19" eb="21">
      <t>マンエン</t>
    </rPh>
    <rPh sb="22" eb="24">
      <t>カイゴ</t>
    </rPh>
    <rPh sb="24" eb="25">
      <t>ブン</t>
    </rPh>
    <rPh sb="27" eb="29">
      <t>マンエン</t>
    </rPh>
    <rPh sb="31" eb="33">
      <t>カイゴ</t>
    </rPh>
    <rPh sb="33" eb="34">
      <t>ブン</t>
    </rPh>
    <rPh sb="35" eb="37">
      <t>ガイトウ</t>
    </rPh>
    <rPh sb="39" eb="40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</si>
</sst>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,##0_);[Red]\(#,##0\)"/>
    <numFmt numFmtId="178" formatCode="#,##0_ ;[Red]\-#,##0\ "/>
    <numFmt numFmtId="179" formatCode="#,##0.0_ ;[Red]\-#,##0.0\ "/>
    <numFmt numFmtId="180" formatCode="#,##0.00_ ;[Red]\-#,##0.00\ "/>
    <numFmt numFmtId="181" formatCode="#,##0.0000_ ;[Red]\-#,##0.0000\ "/>
    <numFmt numFmtId="182" formatCode="0.00_);[Red]\(0.00\)"/>
    <numFmt numFmtId="183" formatCode="#,##0.00_);[Red]\(#,##0.00\)"/>
    <numFmt numFmtId="184" formatCode="#,##0_ "/>
    <numFmt numFmtId="185" formatCode="[$-411]ge\.m\.d;@"/>
  </numFmts>
  <fonts count="6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u/>
      <sz val="14"/>
      <color indexed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color indexed="9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indexed="4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b/>
      <sz val="22"/>
      <color indexed="12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b/>
      <sz val="20"/>
      <color indexed="12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18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color indexed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22"/>
      <color indexed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0"/>
      <color indexed="10"/>
      <name val="HG丸ｺﾞｼｯｸM-PRO"/>
      <family val="3"/>
      <charset val="128"/>
    </font>
    <font>
      <b/>
      <sz val="20"/>
      <color indexed="12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8"/>
      <color indexed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11"/>
      <color theme="0"/>
      <name val="ＭＳ Ｐ明朝"/>
      <family val="1"/>
      <charset val="128"/>
    </font>
    <font>
      <b/>
      <sz val="18"/>
      <color rgb="FF002060"/>
      <name val="ＭＳ Ｐ明朝"/>
      <family val="1"/>
      <charset val="128"/>
    </font>
    <font>
      <b/>
      <sz val="18"/>
      <color theme="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rgb="FF002060"/>
      <name val="ＭＳ Ｐ明朝"/>
      <family val="1"/>
      <charset val="128"/>
    </font>
    <font>
      <b/>
      <sz val="18"/>
      <color theme="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2060"/>
      <name val="ＭＳ Ｐ明朝"/>
      <family val="1"/>
      <charset val="128"/>
    </font>
    <font>
      <b/>
      <sz val="11"/>
      <color indexed="1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20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/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ck">
        <color indexed="10"/>
      </left>
      <right style="thin">
        <color indexed="64"/>
      </right>
      <top style="thick">
        <color indexed="10"/>
      </top>
      <bottom style="dashed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dashed">
        <color indexed="64"/>
      </bottom>
      <diagonal/>
    </border>
    <border>
      <left style="thick">
        <color indexed="10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10"/>
      </right>
      <top style="dashed">
        <color indexed="64"/>
      </top>
      <bottom style="dashed">
        <color indexed="64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 style="dashed">
        <color indexed="64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dashed">
        <color indexed="64"/>
      </top>
      <bottom style="thick">
        <color indexed="10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medium">
        <color indexed="11"/>
      </right>
      <top style="thin">
        <color indexed="51"/>
      </top>
      <bottom style="medium">
        <color indexed="11"/>
      </bottom>
      <diagonal/>
    </border>
    <border>
      <left style="thin">
        <color indexed="43"/>
      </left>
      <right style="medium">
        <color indexed="10"/>
      </right>
      <top style="thin">
        <color indexed="43"/>
      </top>
      <bottom style="medium">
        <color indexed="10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10"/>
      </right>
      <top style="dashed">
        <color indexed="64"/>
      </top>
      <bottom style="dashed">
        <color indexed="64"/>
      </bottom>
      <diagonal/>
    </border>
    <border>
      <left/>
      <right style="thick">
        <color indexed="1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 style="dashed">
        <color indexed="64"/>
      </bottom>
      <diagonal/>
    </border>
    <border>
      <left/>
      <right style="thick">
        <color indexed="10"/>
      </right>
      <top style="thick">
        <color indexed="10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10"/>
      </right>
      <top/>
      <bottom style="dashed">
        <color indexed="64"/>
      </bottom>
      <diagonal/>
    </border>
    <border>
      <left style="thick">
        <color indexed="10"/>
      </left>
      <right/>
      <top style="thick">
        <color indexed="10"/>
      </top>
      <bottom style="dotted">
        <color indexed="64"/>
      </bottom>
      <diagonal/>
    </border>
    <border>
      <left/>
      <right style="thick">
        <color indexed="10"/>
      </right>
      <top style="thick">
        <color indexed="10"/>
      </top>
      <bottom style="dotted">
        <color indexed="64"/>
      </bottom>
      <diagonal/>
    </border>
    <border>
      <left style="thick">
        <color indexed="10"/>
      </left>
      <right/>
      <top style="dashed">
        <color indexed="64"/>
      </top>
      <bottom style="thick">
        <color indexed="10"/>
      </bottom>
      <diagonal/>
    </border>
    <border>
      <left/>
      <right style="thick">
        <color indexed="10"/>
      </right>
      <top style="dashed">
        <color indexed="64"/>
      </top>
      <bottom style="thick">
        <color indexed="10"/>
      </bottom>
      <diagonal/>
    </border>
    <border>
      <left style="thick">
        <color indexed="10"/>
      </left>
      <right/>
      <top style="dashed">
        <color indexed="64"/>
      </top>
      <bottom/>
      <diagonal/>
    </border>
    <border>
      <left/>
      <right style="thick">
        <color indexed="10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10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dashed">
        <color indexed="64"/>
      </top>
      <bottom style="dashed">
        <color indexed="64"/>
      </bottom>
      <diagonal/>
    </border>
    <border>
      <left style="thick">
        <color indexed="10"/>
      </left>
      <right/>
      <top style="dotted">
        <color indexed="64"/>
      </top>
      <bottom style="thick">
        <color indexed="10"/>
      </bottom>
      <diagonal/>
    </border>
    <border>
      <left/>
      <right style="thick">
        <color indexed="10"/>
      </right>
      <top style="dotted">
        <color indexed="64"/>
      </top>
      <bottom style="thick">
        <color indexed="10"/>
      </bottom>
      <diagonal/>
    </border>
    <border>
      <left style="thick">
        <color indexed="10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10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45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10"/>
      </right>
      <top/>
      <bottom/>
      <diagonal/>
    </border>
    <border>
      <left/>
      <right/>
      <top/>
      <bottom style="medium">
        <color indexed="1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40"/>
      </top>
      <bottom/>
      <diagonal/>
    </border>
    <border>
      <left/>
      <right style="medium">
        <color indexed="15"/>
      </right>
      <top style="thin">
        <color indexed="40"/>
      </top>
      <bottom/>
      <diagonal/>
    </border>
    <border>
      <left/>
      <right/>
      <top/>
      <bottom style="medium">
        <color indexed="15"/>
      </bottom>
      <diagonal/>
    </border>
    <border>
      <left/>
      <right style="medium">
        <color indexed="15"/>
      </right>
      <top/>
      <bottom style="medium">
        <color indexed="1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thin">
        <color indexed="50"/>
      </top>
      <bottom/>
      <diagonal/>
    </border>
    <border>
      <left/>
      <right style="medium">
        <color indexed="12"/>
      </right>
      <top style="thin">
        <color indexed="50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32"/>
      </right>
      <top/>
      <bottom/>
      <diagonal/>
    </border>
    <border>
      <left/>
      <right/>
      <top/>
      <bottom style="thick">
        <color indexed="32"/>
      </bottom>
      <diagonal/>
    </border>
    <border>
      <left/>
      <right style="thick">
        <color indexed="32"/>
      </right>
      <top/>
      <bottom style="thick">
        <color indexed="32"/>
      </bottom>
      <diagonal/>
    </border>
    <border>
      <left/>
      <right style="medium">
        <color indexed="37"/>
      </right>
      <top style="thin">
        <color indexed="50"/>
      </top>
      <bottom/>
      <diagonal/>
    </border>
    <border>
      <left/>
      <right/>
      <top/>
      <bottom style="medium">
        <color indexed="37"/>
      </bottom>
      <diagonal/>
    </border>
    <border>
      <left/>
      <right style="medium">
        <color indexed="37"/>
      </right>
      <top/>
      <bottom style="medium">
        <color indexed="37"/>
      </bottom>
      <diagonal/>
    </border>
    <border>
      <left style="thin">
        <color indexed="52"/>
      </left>
      <right/>
      <top/>
      <bottom style="medium">
        <color indexed="10"/>
      </bottom>
      <diagonal/>
    </border>
    <border>
      <left/>
      <right/>
      <top/>
      <bottom style="medium">
        <color indexed="11"/>
      </bottom>
      <diagonal/>
    </border>
    <border>
      <left/>
      <right style="medium">
        <color indexed="11"/>
      </right>
      <top/>
      <bottom style="medium">
        <color indexed="11"/>
      </bottom>
      <diagonal/>
    </border>
    <border>
      <left/>
      <right style="thin">
        <color indexed="43"/>
      </right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/>
      <right/>
      <top style="thick">
        <color indexed="10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dotted">
        <color indexed="64"/>
      </bottom>
      <diagonal/>
    </border>
    <border>
      <left style="thick">
        <color indexed="10"/>
      </left>
      <right style="thick">
        <color indexed="10"/>
      </right>
      <top style="dotted">
        <color indexed="64"/>
      </top>
      <bottom style="dotted">
        <color indexed="64"/>
      </bottom>
      <diagonal/>
    </border>
    <border>
      <left style="thick">
        <color indexed="10"/>
      </left>
      <right style="thick">
        <color indexed="10"/>
      </right>
      <top style="dotted">
        <color indexed="64"/>
      </top>
      <bottom style="thick">
        <color indexed="10"/>
      </bottom>
      <diagonal/>
    </border>
    <border>
      <left style="thin">
        <color indexed="45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theme="3" tint="-0.24994659260841701"/>
      </right>
      <top/>
      <bottom/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 style="thick">
        <color indexed="10"/>
      </right>
      <top style="dotted">
        <color indexed="64"/>
      </top>
      <bottom/>
      <diagonal/>
    </border>
    <border>
      <left/>
      <right style="thick">
        <color indexed="10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408">
    <xf numFmtId="0" fontId="0" fillId="0" borderId="0" xfId="0"/>
    <xf numFmtId="38" fontId="0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2" applyFont="1" applyFill="1"/>
    <xf numFmtId="38" fontId="5" fillId="0" borderId="1" xfId="2" applyFont="1" applyFill="1" applyBorder="1"/>
    <xf numFmtId="38" fontId="0" fillId="0" borderId="1" xfId="2" applyFont="1" applyFill="1" applyBorder="1"/>
    <xf numFmtId="38" fontId="5" fillId="0" borderId="2" xfId="2" applyFont="1" applyFill="1" applyBorder="1"/>
    <xf numFmtId="38" fontId="5" fillId="0" borderId="0" xfId="2" applyFont="1" applyFill="1" applyBorder="1"/>
    <xf numFmtId="38" fontId="4" fillId="0" borderId="0" xfId="1" applyNumberFormat="1" applyFill="1" applyAlignment="1" applyProtection="1"/>
    <xf numFmtId="38" fontId="5" fillId="0" borderId="0" xfId="2" applyFont="1" applyFill="1" applyBorder="1" applyAlignment="1">
      <alignment horizontal="center" vertical="center"/>
    </xf>
    <xf numFmtId="38" fontId="5" fillId="0" borderId="3" xfId="2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5" xfId="2" applyFont="1" applyFill="1" applyBorder="1" applyAlignment="1" applyProtection="1">
      <alignment horizontal="center" vertical="center"/>
      <protection locked="0"/>
    </xf>
    <xf numFmtId="38" fontId="5" fillId="0" borderId="6" xfId="2" applyFont="1" applyFill="1" applyBorder="1" applyAlignment="1" applyProtection="1">
      <alignment horizontal="center" vertical="center"/>
      <protection locked="0"/>
    </xf>
    <xf numFmtId="38" fontId="0" fillId="0" borderId="7" xfId="2" applyFont="1" applyFill="1" applyBorder="1"/>
    <xf numFmtId="38" fontId="5" fillId="0" borderId="8" xfId="2" applyFont="1" applyFill="1" applyBorder="1" applyAlignment="1" applyProtection="1">
      <alignment horizontal="center" vertical="center"/>
      <protection locked="0"/>
    </xf>
    <xf numFmtId="38" fontId="0" fillId="0" borderId="3" xfId="2" applyFont="1" applyFill="1" applyBorder="1"/>
    <xf numFmtId="38" fontId="5" fillId="0" borderId="0" xfId="2" applyFont="1" applyFill="1" applyBorder="1" applyAlignment="1" applyProtection="1">
      <alignment horizontal="center" vertical="center"/>
      <protection locked="0"/>
    </xf>
    <xf numFmtId="38" fontId="0" fillId="0" borderId="2" xfId="2" applyFont="1" applyFill="1" applyBorder="1"/>
    <xf numFmtId="184" fontId="0" fillId="0" borderId="0" xfId="0" applyNumberFormat="1"/>
    <xf numFmtId="0" fontId="0" fillId="0" borderId="9" xfId="0" applyBorder="1" applyAlignment="1">
      <alignment horizontal="center" vertical="center"/>
    </xf>
    <xf numFmtId="183" fontId="0" fillId="0" borderId="0" xfId="0" applyNumberFormat="1"/>
    <xf numFmtId="177" fontId="0" fillId="0" borderId="0" xfId="0" applyNumberFormat="1" applyAlignment="1">
      <alignment horizontal="right" vertical="center"/>
    </xf>
    <xf numFmtId="177" fontId="0" fillId="0" borderId="0" xfId="0" applyNumberFormat="1"/>
    <xf numFmtId="177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177" fontId="0" fillId="0" borderId="8" xfId="0" applyNumberFormat="1" applyBorder="1" applyAlignment="1">
      <alignment horizontal="right" vertical="center"/>
    </xf>
    <xf numFmtId="177" fontId="0" fillId="0" borderId="8" xfId="0" applyNumberFormat="1" applyBorder="1"/>
    <xf numFmtId="0" fontId="0" fillId="0" borderId="8" xfId="0" applyBorder="1"/>
    <xf numFmtId="38" fontId="5" fillId="0" borderId="5" xfId="2" applyFont="1" applyFill="1" applyBorder="1" applyAlignment="1">
      <alignment horizontal="center"/>
    </xf>
    <xf numFmtId="38" fontId="5" fillId="0" borderId="6" xfId="2" applyFont="1" applyFill="1" applyBorder="1" applyAlignment="1">
      <alignment horizontal="center"/>
    </xf>
    <xf numFmtId="38" fontId="5" fillId="0" borderId="2" xfId="2" applyFont="1" applyFill="1" applyBorder="1" applyAlignment="1">
      <alignment horizontal="center"/>
    </xf>
    <xf numFmtId="38" fontId="5" fillId="0" borderId="4" xfId="2" applyFont="1" applyFill="1" applyBorder="1" applyAlignment="1">
      <alignment horizontal="center"/>
    </xf>
    <xf numFmtId="38" fontId="5" fillId="0" borderId="0" xfId="2" applyFont="1" applyFill="1" applyBorder="1" applyAlignment="1">
      <alignment horizontal="center"/>
    </xf>
    <xf numFmtId="38" fontId="5" fillId="0" borderId="3" xfId="2" applyFont="1" applyFill="1" applyBorder="1" applyAlignment="1">
      <alignment horizontal="center"/>
    </xf>
    <xf numFmtId="38" fontId="0" fillId="0" borderId="6" xfId="2" applyFont="1" applyFill="1" applyBorder="1" applyAlignment="1">
      <alignment horizontal="center"/>
    </xf>
    <xf numFmtId="38" fontId="0" fillId="0" borderId="2" xfId="2" applyFont="1" applyFill="1" applyBorder="1" applyAlignment="1">
      <alignment horizontal="center"/>
    </xf>
    <xf numFmtId="38" fontId="0" fillId="0" borderId="5" xfId="2" applyFont="1" applyFill="1" applyBorder="1" applyAlignment="1">
      <alignment horizontal="center"/>
    </xf>
    <xf numFmtId="38" fontId="0" fillId="0" borderId="3" xfId="2" applyFont="1" applyFill="1" applyBorder="1" applyAlignment="1">
      <alignment horizontal="center"/>
    </xf>
    <xf numFmtId="38" fontId="5" fillId="0" borderId="8" xfId="2" applyFont="1" applyFill="1" applyBorder="1" applyAlignment="1">
      <alignment horizontal="center" vertical="center"/>
    </xf>
    <xf numFmtId="38" fontId="3" fillId="2" borderId="1" xfId="2" applyFont="1" applyFill="1" applyBorder="1" applyAlignment="1">
      <alignment horizontal="center" vertical="center"/>
    </xf>
    <xf numFmtId="38" fontId="0" fillId="2" borderId="10" xfId="2" applyFont="1" applyFill="1" applyBorder="1" applyAlignment="1">
      <alignment horizontal="center" vertical="center"/>
    </xf>
    <xf numFmtId="38" fontId="0" fillId="0" borderId="11" xfId="2" applyFont="1" applyFill="1" applyBorder="1" applyAlignment="1">
      <alignment horizontal="center" vertical="center"/>
    </xf>
    <xf numFmtId="38" fontId="0" fillId="0" borderId="12" xfId="2" applyFont="1" applyFill="1" applyBorder="1" applyAlignment="1">
      <alignment horizontal="center" vertical="center"/>
    </xf>
    <xf numFmtId="38" fontId="0" fillId="0" borderId="13" xfId="2" applyFont="1" applyFill="1" applyBorder="1" applyAlignment="1">
      <alignment horizontal="center" vertical="center"/>
    </xf>
    <xf numFmtId="38" fontId="0" fillId="2" borderId="14" xfId="2" applyFont="1" applyFill="1" applyBorder="1" applyAlignment="1">
      <alignment horizontal="center" vertical="center"/>
    </xf>
    <xf numFmtId="38" fontId="0" fillId="0" borderId="15" xfId="2" applyFont="1" applyFill="1" applyBorder="1" applyAlignment="1">
      <alignment horizontal="center" vertical="center"/>
    </xf>
    <xf numFmtId="38" fontId="0" fillId="0" borderId="16" xfId="2" applyFont="1" applyFill="1" applyBorder="1" applyAlignment="1">
      <alignment horizontal="center" vertical="center"/>
    </xf>
    <xf numFmtId="38" fontId="0" fillId="2" borderId="17" xfId="2" applyFont="1" applyFill="1" applyBorder="1" applyAlignment="1">
      <alignment horizontal="center" vertical="center"/>
    </xf>
    <xf numFmtId="38" fontId="0" fillId="0" borderId="17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center" vertical="center"/>
    </xf>
    <xf numFmtId="38" fontId="10" fillId="0" borderId="0" xfId="2" applyFont="1" applyFill="1" applyAlignment="1">
      <alignment vertical="center"/>
    </xf>
    <xf numFmtId="38" fontId="11" fillId="0" borderId="0" xfId="2" applyFont="1" applyFill="1" applyBorder="1" applyAlignment="1">
      <alignment horizontal="center" vertical="center"/>
    </xf>
    <xf numFmtId="38" fontId="14" fillId="0" borderId="0" xfId="1" applyNumberFormat="1" applyFont="1" applyFill="1" applyBorder="1" applyAlignment="1" applyProtection="1">
      <alignment horizontal="center" vertical="center"/>
    </xf>
    <xf numFmtId="38" fontId="12" fillId="3" borderId="18" xfId="2" applyFont="1" applyFill="1" applyBorder="1" applyAlignment="1" applyProtection="1">
      <alignment horizontal="center" vertical="center" textRotation="255"/>
    </xf>
    <xf numFmtId="38" fontId="12" fillId="3" borderId="19" xfId="2" applyFont="1" applyFill="1" applyBorder="1" applyAlignment="1" applyProtection="1">
      <alignment horizontal="center" vertical="center" textRotation="255"/>
    </xf>
    <xf numFmtId="38" fontId="12" fillId="3" borderId="20" xfId="2" applyFont="1" applyFill="1" applyBorder="1" applyAlignment="1" applyProtection="1">
      <alignment horizontal="center" vertical="center" textRotation="255"/>
    </xf>
    <xf numFmtId="38" fontId="12" fillId="3" borderId="21" xfId="2" applyFont="1" applyFill="1" applyBorder="1" applyAlignment="1" applyProtection="1">
      <alignment horizontal="center" vertical="center" textRotation="255"/>
    </xf>
    <xf numFmtId="38" fontId="12" fillId="3" borderId="22" xfId="2" applyFont="1" applyFill="1" applyBorder="1" applyAlignment="1" applyProtection="1">
      <alignment horizontal="center" vertical="center" textRotation="255"/>
    </xf>
    <xf numFmtId="38" fontId="10" fillId="0" borderId="0" xfId="2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38" fontId="12" fillId="0" borderId="0" xfId="2" applyFont="1" applyFill="1" applyBorder="1" applyAlignment="1" applyProtection="1">
      <alignment horizontal="center" vertical="center" textRotation="255"/>
    </xf>
    <xf numFmtId="38" fontId="9" fillId="0" borderId="0" xfId="2" applyFont="1" applyFill="1" applyBorder="1" applyAlignment="1" applyProtection="1">
      <alignment horizontal="left" vertical="center"/>
    </xf>
    <xf numFmtId="38" fontId="9" fillId="0" borderId="0" xfId="2" applyFont="1" applyFill="1" applyBorder="1" applyAlignment="1" applyProtection="1">
      <alignment horizontal="right" vertical="center"/>
      <protection locked="0"/>
    </xf>
    <xf numFmtId="0" fontId="15" fillId="4" borderId="24" xfId="0" applyFont="1" applyFill="1" applyBorder="1" applyAlignment="1">
      <alignment horizontal="center" vertical="center"/>
    </xf>
    <xf numFmtId="38" fontId="10" fillId="3" borderId="25" xfId="2" applyFont="1" applyFill="1" applyBorder="1" applyAlignment="1">
      <alignment horizontal="center" wrapText="1"/>
    </xf>
    <xf numFmtId="38" fontId="10" fillId="3" borderId="26" xfId="2" applyFont="1" applyFill="1" applyBorder="1" applyAlignment="1">
      <alignment horizontal="center" wrapText="1"/>
    </xf>
    <xf numFmtId="38" fontId="10" fillId="3" borderId="27" xfId="2" applyFont="1" applyFill="1" applyBorder="1" applyAlignment="1">
      <alignment horizontal="center" wrapText="1"/>
    </xf>
    <xf numFmtId="38" fontId="10" fillId="3" borderId="28" xfId="2" applyFont="1" applyFill="1" applyBorder="1" applyAlignment="1">
      <alignment horizontal="center" vertical="center"/>
    </xf>
    <xf numFmtId="38" fontId="10" fillId="3" borderId="29" xfId="2" applyFont="1" applyFill="1" applyBorder="1" applyAlignment="1">
      <alignment horizontal="center" vertical="top" wrapText="1"/>
    </xf>
    <xf numFmtId="38" fontId="10" fillId="3" borderId="30" xfId="2" applyFont="1" applyFill="1" applyBorder="1" applyAlignment="1">
      <alignment horizontal="center" vertical="top" wrapText="1"/>
    </xf>
    <xf numFmtId="38" fontId="10" fillId="3" borderId="31" xfId="2" applyFont="1" applyFill="1" applyBorder="1" applyAlignment="1">
      <alignment horizontal="center" vertical="top" wrapText="1"/>
    </xf>
    <xf numFmtId="38" fontId="10" fillId="0" borderId="0" xfId="2" applyFont="1" applyFill="1" applyBorder="1" applyAlignment="1">
      <alignment horizontal="right" vertical="center"/>
    </xf>
    <xf numFmtId="38" fontId="10" fillId="3" borderId="32" xfId="2" applyFont="1" applyFill="1" applyBorder="1" applyAlignment="1">
      <alignment horizontal="center" vertical="center"/>
    </xf>
    <xf numFmtId="38" fontId="10" fillId="3" borderId="33" xfId="2" applyFont="1" applyFill="1" applyBorder="1" applyAlignment="1">
      <alignment horizontal="center" vertical="center" shrinkToFit="1"/>
    </xf>
    <xf numFmtId="178" fontId="10" fillId="3" borderId="34" xfId="2" applyNumberFormat="1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10" fillId="3" borderId="35" xfId="2" applyFont="1" applyFill="1" applyBorder="1" applyAlignment="1">
      <alignment horizontal="center" vertical="center"/>
    </xf>
    <xf numFmtId="38" fontId="10" fillId="3" borderId="36" xfId="2" applyFont="1" applyFill="1" applyBorder="1" applyAlignment="1">
      <alignment horizontal="center" vertical="center" shrinkToFit="1"/>
    </xf>
    <xf numFmtId="38" fontId="10" fillId="3" borderId="37" xfId="2" applyFont="1" applyFill="1" applyBorder="1" applyAlignment="1">
      <alignment horizontal="right" vertical="center"/>
    </xf>
    <xf numFmtId="38" fontId="10" fillId="3" borderId="36" xfId="2" applyFont="1" applyFill="1" applyBorder="1" applyAlignment="1">
      <alignment horizontal="right" vertical="center"/>
    </xf>
    <xf numFmtId="38" fontId="10" fillId="3" borderId="38" xfId="2" applyFont="1" applyFill="1" applyBorder="1" applyAlignment="1">
      <alignment horizontal="center" vertical="center" shrinkToFit="1"/>
    </xf>
    <xf numFmtId="38" fontId="10" fillId="3" borderId="39" xfId="2" applyFont="1" applyFill="1" applyBorder="1" applyAlignment="1">
      <alignment horizontal="center" vertical="center"/>
    </xf>
    <xf numFmtId="38" fontId="10" fillId="3" borderId="40" xfId="2" applyFont="1" applyFill="1" applyBorder="1" applyAlignment="1">
      <alignment horizontal="right" vertical="center"/>
    </xf>
    <xf numFmtId="38" fontId="10" fillId="3" borderId="41" xfId="2" applyFont="1" applyFill="1" applyBorder="1" applyAlignment="1">
      <alignment horizontal="center" vertical="center"/>
    </xf>
    <xf numFmtId="38" fontId="10" fillId="3" borderId="42" xfId="2" applyFont="1" applyFill="1" applyBorder="1" applyAlignment="1">
      <alignment horizontal="center" vertical="center" shrinkToFit="1"/>
    </xf>
    <xf numFmtId="38" fontId="10" fillId="3" borderId="43" xfId="2" applyFont="1" applyFill="1" applyBorder="1" applyAlignment="1">
      <alignment horizontal="right" vertical="center"/>
    </xf>
    <xf numFmtId="178" fontId="10" fillId="3" borderId="44" xfId="2" applyNumberFormat="1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 applyProtection="1">
      <alignment vertical="center"/>
    </xf>
    <xf numFmtId="38" fontId="19" fillId="0" borderId="0" xfId="2" applyFont="1" applyFill="1" applyBorder="1" applyAlignment="1">
      <alignment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38" fontId="13" fillId="0" borderId="0" xfId="1" applyNumberFormat="1" applyFont="1" applyFill="1" applyBorder="1" applyAlignment="1" applyProtection="1">
      <alignment vertical="center"/>
    </xf>
    <xf numFmtId="38" fontId="13" fillId="0" borderId="0" xfId="1" applyNumberFormat="1" applyFont="1" applyFill="1" applyBorder="1" applyAlignment="1" applyProtection="1">
      <alignment horizontal="center" vertical="center"/>
    </xf>
    <xf numFmtId="38" fontId="12" fillId="0" borderId="1" xfId="1" applyNumberFormat="1" applyFont="1" applyFill="1" applyBorder="1" applyAlignment="1" applyProtection="1">
      <alignment horizontal="center" vertical="center"/>
    </xf>
    <xf numFmtId="179" fontId="12" fillId="0" borderId="1" xfId="1" applyNumberFormat="1" applyFont="1" applyFill="1" applyBorder="1" applyAlignment="1" applyProtection="1">
      <alignment horizontal="center" vertical="center"/>
    </xf>
    <xf numFmtId="38" fontId="19" fillId="0" borderId="0" xfId="2" applyFont="1" applyFill="1" applyBorder="1" applyAlignment="1">
      <alignment horizontal="center" vertical="center"/>
    </xf>
    <xf numFmtId="38" fontId="10" fillId="0" borderId="0" xfId="2" applyFont="1" applyAlignment="1">
      <alignment vertical="center"/>
    </xf>
    <xf numFmtId="38" fontId="15" fillId="0" borderId="0" xfId="2" applyFont="1" applyAlignment="1">
      <alignment vertical="center"/>
    </xf>
    <xf numFmtId="38" fontId="11" fillId="0" borderId="0" xfId="2" applyFont="1" applyAlignment="1">
      <alignment vertical="center"/>
    </xf>
    <xf numFmtId="38" fontId="10" fillId="0" borderId="45" xfId="2" applyFont="1" applyBorder="1" applyAlignment="1">
      <alignment vertical="center"/>
    </xf>
    <xf numFmtId="38" fontId="10" fillId="0" borderId="46" xfId="2" applyFont="1" applyBorder="1" applyAlignment="1">
      <alignment vertical="center"/>
    </xf>
    <xf numFmtId="38" fontId="10" fillId="0" borderId="47" xfId="2" applyFont="1" applyBorder="1" applyAlignment="1">
      <alignment vertical="center"/>
    </xf>
    <xf numFmtId="38" fontId="10" fillId="0" borderId="48" xfId="2" applyFont="1" applyBorder="1" applyAlignment="1">
      <alignment vertical="center"/>
    </xf>
    <xf numFmtId="38" fontId="10" fillId="0" borderId="49" xfId="2" applyFont="1" applyBorder="1" applyAlignment="1">
      <alignment vertical="center"/>
    </xf>
    <xf numFmtId="38" fontId="10" fillId="0" borderId="48" xfId="2" applyFont="1" applyFill="1" applyBorder="1" applyAlignment="1">
      <alignment vertical="center"/>
    </xf>
    <xf numFmtId="38" fontId="10" fillId="0" borderId="49" xfId="2" applyFont="1" applyFill="1" applyBorder="1" applyAlignment="1">
      <alignment vertical="center"/>
    </xf>
    <xf numFmtId="38" fontId="18" fillId="0" borderId="0" xfId="2" applyFont="1" applyAlignment="1">
      <alignment vertical="center" wrapText="1"/>
    </xf>
    <xf numFmtId="38" fontId="10" fillId="0" borderId="50" xfId="2" applyFont="1" applyBorder="1" applyAlignment="1">
      <alignment vertical="center"/>
    </xf>
    <xf numFmtId="38" fontId="10" fillId="0" borderId="51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20" fillId="0" borderId="52" xfId="2" applyFont="1" applyBorder="1" applyAlignment="1">
      <alignment vertical="center"/>
    </xf>
    <xf numFmtId="38" fontId="20" fillId="0" borderId="0" xfId="2" applyFont="1" applyBorder="1" applyAlignment="1">
      <alignment vertical="center"/>
    </xf>
    <xf numFmtId="38" fontId="20" fillId="0" borderId="0" xfId="2" applyFont="1" applyAlignment="1">
      <alignment vertical="center"/>
    </xf>
    <xf numFmtId="38" fontId="11" fillId="0" borderId="0" xfId="2" applyFont="1" applyFill="1" applyAlignment="1">
      <alignment vertical="center"/>
    </xf>
    <xf numFmtId="38" fontId="10" fillId="0" borderId="53" xfId="2" applyFont="1" applyFill="1" applyBorder="1" applyAlignment="1">
      <alignment vertical="center"/>
    </xf>
    <xf numFmtId="38" fontId="10" fillId="0" borderId="54" xfId="2" applyFont="1" applyFill="1" applyBorder="1" applyAlignment="1">
      <alignment horizontal="center" vertical="center"/>
    </xf>
    <xf numFmtId="38" fontId="10" fillId="2" borderId="55" xfId="2" applyFont="1" applyFill="1" applyBorder="1" applyAlignment="1">
      <alignment horizontal="center" vertical="center"/>
    </xf>
    <xf numFmtId="38" fontId="10" fillId="0" borderId="56" xfId="2" applyFont="1" applyFill="1" applyBorder="1" applyAlignment="1">
      <alignment horizontal="center" vertical="center"/>
    </xf>
    <xf numFmtId="0" fontId="15" fillId="5" borderId="57" xfId="0" applyFont="1" applyFill="1" applyBorder="1" applyAlignment="1">
      <alignment horizontal="center" vertical="center"/>
    </xf>
    <xf numFmtId="38" fontId="10" fillId="0" borderId="1" xfId="2" applyFont="1" applyFill="1" applyBorder="1" applyAlignment="1">
      <alignment horizontal="center" vertical="center"/>
    </xf>
    <xf numFmtId="179" fontId="12" fillId="0" borderId="1" xfId="2" applyNumberFormat="1" applyFont="1" applyFill="1" applyBorder="1" applyAlignment="1">
      <alignment horizontal="center" vertical="center"/>
    </xf>
    <xf numFmtId="38" fontId="11" fillId="0" borderId="1" xfId="1" applyNumberFormat="1" applyFont="1" applyFill="1" applyBorder="1" applyAlignment="1" applyProtection="1">
      <alignment horizontal="center" vertical="center"/>
    </xf>
    <xf numFmtId="38" fontId="10" fillId="0" borderId="57" xfId="2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38" fontId="10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38" fontId="0" fillId="6" borderId="58" xfId="2" applyFont="1" applyFill="1" applyBorder="1" applyAlignment="1">
      <alignment horizontal="center" vertical="center"/>
    </xf>
    <xf numFmtId="38" fontId="0" fillId="6" borderId="10" xfId="2" applyFont="1" applyFill="1" applyBorder="1" applyAlignment="1">
      <alignment horizontal="center" vertical="center"/>
    </xf>
    <xf numFmtId="38" fontId="10" fillId="0" borderId="1" xfId="2" applyFont="1" applyFill="1" applyBorder="1" applyAlignment="1">
      <alignment vertical="center"/>
    </xf>
    <xf numFmtId="38" fontId="10" fillId="6" borderId="59" xfId="2" applyFont="1" applyFill="1" applyBorder="1" applyAlignment="1">
      <alignment vertical="center"/>
    </xf>
    <xf numFmtId="38" fontId="10" fillId="6" borderId="60" xfId="2" applyFont="1" applyFill="1" applyBorder="1" applyAlignment="1">
      <alignment vertical="center"/>
    </xf>
    <xf numFmtId="38" fontId="10" fillId="6" borderId="60" xfId="2" applyFont="1" applyFill="1" applyBorder="1" applyAlignment="1">
      <alignment horizontal="center" vertical="center" wrapText="1"/>
    </xf>
    <xf numFmtId="38" fontId="21" fillId="0" borderId="60" xfId="2" applyFont="1" applyFill="1" applyBorder="1" applyAlignment="1">
      <alignment horizontal="center" vertical="center" wrapText="1"/>
    </xf>
    <xf numFmtId="38" fontId="10" fillId="6" borderId="61" xfId="2" applyFont="1" applyFill="1" applyBorder="1" applyAlignment="1">
      <alignment horizontal="center" vertical="center"/>
    </xf>
    <xf numFmtId="38" fontId="10" fillId="6" borderId="62" xfId="2" applyFont="1" applyFill="1" applyBorder="1" applyAlignment="1">
      <alignment horizontal="center" vertical="center"/>
    </xf>
    <xf numFmtId="38" fontId="10" fillId="6" borderId="63" xfId="2" applyFont="1" applyFill="1" applyBorder="1" applyAlignment="1">
      <alignment vertical="center"/>
    </xf>
    <xf numFmtId="38" fontId="10" fillId="6" borderId="0" xfId="2" applyFont="1" applyFill="1" applyAlignment="1">
      <alignment vertical="center"/>
    </xf>
    <xf numFmtId="38" fontId="10" fillId="6" borderId="62" xfId="2" applyFont="1" applyFill="1" applyBorder="1" applyAlignment="1">
      <alignment horizontal="right" vertical="center"/>
    </xf>
    <xf numFmtId="38" fontId="10" fillId="6" borderId="64" xfId="2" applyFont="1" applyFill="1" applyBorder="1" applyAlignment="1">
      <alignment horizontal="right" vertical="center"/>
    </xf>
    <xf numFmtId="38" fontId="10" fillId="6" borderId="62" xfId="2" applyFont="1" applyFill="1" applyBorder="1" applyAlignment="1">
      <alignment vertical="center"/>
    </xf>
    <xf numFmtId="38" fontId="10" fillId="6" borderId="65" xfId="2" applyFont="1" applyFill="1" applyBorder="1" applyAlignment="1">
      <alignment horizontal="center" vertical="center"/>
    </xf>
    <xf numFmtId="38" fontId="10" fillId="6" borderId="36" xfId="2" applyFont="1" applyFill="1" applyBorder="1" applyAlignment="1">
      <alignment vertical="center"/>
    </xf>
    <xf numFmtId="38" fontId="10" fillId="6" borderId="66" xfId="2" applyFont="1" applyFill="1" applyBorder="1" applyAlignment="1">
      <alignment horizontal="right" vertical="center"/>
    </xf>
    <xf numFmtId="38" fontId="10" fillId="6" borderId="67" xfId="2" applyFont="1" applyFill="1" applyBorder="1" applyAlignment="1">
      <alignment horizontal="right" vertical="center"/>
    </xf>
    <xf numFmtId="38" fontId="10" fillId="6" borderId="66" xfId="2" applyFont="1" applyFill="1" applyBorder="1" applyAlignment="1">
      <alignment vertical="center"/>
    </xf>
    <xf numFmtId="38" fontId="10" fillId="6" borderId="38" xfId="2" applyFont="1" applyFill="1" applyBorder="1" applyAlignment="1">
      <alignment vertical="center"/>
    </xf>
    <xf numFmtId="38" fontId="10" fillId="6" borderId="68" xfId="2" applyFont="1" applyFill="1" applyBorder="1" applyAlignment="1">
      <alignment horizontal="center" vertical="center"/>
    </xf>
    <xf numFmtId="38" fontId="10" fillId="6" borderId="68" xfId="2" applyFont="1" applyFill="1" applyBorder="1" applyAlignment="1">
      <alignment vertical="center"/>
    </xf>
    <xf numFmtId="38" fontId="10" fillId="6" borderId="69" xfId="2" applyFont="1" applyFill="1" applyBorder="1" applyAlignment="1">
      <alignment horizontal="right" vertical="center"/>
    </xf>
    <xf numFmtId="38" fontId="10" fillId="6" borderId="70" xfId="2" applyFont="1" applyFill="1" applyBorder="1" applyAlignment="1">
      <alignment horizontal="right" vertical="center"/>
    </xf>
    <xf numFmtId="38" fontId="10" fillId="6" borderId="69" xfId="2" applyFont="1" applyFill="1" applyBorder="1" applyAlignment="1">
      <alignment vertical="center"/>
    </xf>
    <xf numFmtId="38" fontId="10" fillId="6" borderId="71" xfId="2" applyFont="1" applyFill="1" applyBorder="1" applyAlignment="1">
      <alignment vertical="center"/>
    </xf>
    <xf numFmtId="38" fontId="10" fillId="6" borderId="65" xfId="2" applyFont="1" applyFill="1" applyBorder="1" applyAlignment="1">
      <alignment vertical="center"/>
    </xf>
    <xf numFmtId="38" fontId="10" fillId="6" borderId="38" xfId="2" applyFont="1" applyFill="1" applyBorder="1" applyAlignment="1">
      <alignment horizontal="center" vertical="center"/>
    </xf>
    <xf numFmtId="38" fontId="10" fillId="6" borderId="72" xfId="2" applyFont="1" applyFill="1" applyBorder="1" applyAlignment="1">
      <alignment horizontal="right" vertical="center"/>
    </xf>
    <xf numFmtId="38" fontId="10" fillId="6" borderId="69" xfId="2" applyFont="1" applyFill="1" applyBorder="1" applyAlignment="1">
      <alignment horizontal="center" vertical="center"/>
    </xf>
    <xf numFmtId="38" fontId="10" fillId="6" borderId="73" xfId="2" applyFont="1" applyFill="1" applyBorder="1" applyAlignment="1">
      <alignment vertical="center"/>
    </xf>
    <xf numFmtId="38" fontId="10" fillId="6" borderId="7" xfId="2" applyFont="1" applyFill="1" applyBorder="1" applyAlignment="1">
      <alignment vertical="center"/>
    </xf>
    <xf numFmtId="38" fontId="10" fillId="6" borderId="74" xfId="2" applyFont="1" applyFill="1" applyBorder="1" applyAlignment="1">
      <alignment horizontal="right" vertical="center"/>
    </xf>
    <xf numFmtId="38" fontId="10" fillId="6" borderId="75" xfId="2" applyFont="1" applyFill="1" applyBorder="1" applyAlignment="1">
      <alignment horizontal="right" vertical="center"/>
    </xf>
    <xf numFmtId="38" fontId="10" fillId="6" borderId="30" xfId="2" applyFont="1" applyFill="1" applyBorder="1" applyAlignment="1">
      <alignment vertical="center"/>
    </xf>
    <xf numFmtId="38" fontId="10" fillId="6" borderId="76" xfId="2" applyFont="1" applyFill="1" applyBorder="1" applyAlignment="1">
      <alignment horizontal="right" vertical="center"/>
    </xf>
    <xf numFmtId="38" fontId="10" fillId="0" borderId="77" xfId="2" applyFont="1" applyFill="1" applyBorder="1" applyAlignment="1">
      <alignment horizontal="center" vertical="center"/>
    </xf>
    <xf numFmtId="38" fontId="10" fillId="0" borderId="77" xfId="2" applyFont="1" applyFill="1" applyBorder="1" applyAlignment="1">
      <alignment horizontal="left" vertical="center"/>
    </xf>
    <xf numFmtId="38" fontId="10" fillId="0" borderId="78" xfId="2" applyFont="1" applyFill="1" applyBorder="1" applyAlignment="1">
      <alignment vertical="center"/>
    </xf>
    <xf numFmtId="38" fontId="10" fillId="0" borderId="77" xfId="2" applyFont="1" applyFill="1" applyBorder="1" applyAlignment="1">
      <alignment vertical="center"/>
    </xf>
    <xf numFmtId="38" fontId="10" fillId="0" borderId="78" xfId="2" applyFont="1" applyFill="1" applyBorder="1" applyAlignment="1">
      <alignment horizontal="right" vertical="center"/>
    </xf>
    <xf numFmtId="38" fontId="10" fillId="0" borderId="77" xfId="2" applyFont="1" applyFill="1" applyBorder="1" applyAlignment="1">
      <alignment horizontal="right" vertical="center"/>
    </xf>
    <xf numFmtId="38" fontId="10" fillId="6" borderId="68" xfId="2" applyFont="1" applyFill="1" applyBorder="1" applyAlignment="1">
      <alignment horizontal="right" vertical="center"/>
    </xf>
    <xf numFmtId="38" fontId="10" fillId="6" borderId="65" xfId="2" applyFont="1" applyFill="1" applyBorder="1" applyAlignment="1">
      <alignment horizontal="right" vertical="center"/>
    </xf>
    <xf numFmtId="38" fontId="10" fillId="6" borderId="30" xfId="2" applyFont="1" applyFill="1" applyBorder="1" applyAlignment="1">
      <alignment horizontal="right" vertical="center"/>
    </xf>
    <xf numFmtId="38" fontId="10" fillId="2" borderId="1" xfId="2" applyFont="1" applyFill="1" applyBorder="1" applyAlignment="1">
      <alignment horizontal="center" vertical="center"/>
    </xf>
    <xf numFmtId="38" fontId="16" fillId="0" borderId="79" xfId="2" applyFont="1" applyFill="1" applyBorder="1" applyAlignment="1">
      <alignment horizontal="center" vertical="center"/>
    </xf>
    <xf numFmtId="38" fontId="10" fillId="5" borderId="1" xfId="2" applyFont="1" applyFill="1" applyBorder="1" applyAlignment="1">
      <alignment horizontal="center" vertical="center" wrapText="1"/>
    </xf>
    <xf numFmtId="38" fontId="0" fillId="6" borderId="80" xfId="2" applyFont="1" applyFill="1" applyBorder="1" applyAlignment="1">
      <alignment horizontal="center" vertical="center"/>
    </xf>
    <xf numFmtId="38" fontId="0" fillId="6" borderId="81" xfId="2" applyFont="1" applyFill="1" applyBorder="1" applyAlignment="1">
      <alignment horizontal="center" vertical="center"/>
    </xf>
    <xf numFmtId="38" fontId="0" fillId="6" borderId="14" xfId="2" applyFont="1" applyFill="1" applyBorder="1" applyAlignment="1">
      <alignment horizontal="center" vertical="center"/>
    </xf>
    <xf numFmtId="38" fontId="0" fillId="6" borderId="82" xfId="2" applyFont="1" applyFill="1" applyBorder="1" applyAlignment="1">
      <alignment horizontal="center" vertical="center"/>
    </xf>
    <xf numFmtId="38" fontId="0" fillId="6" borderId="83" xfId="2" applyFont="1" applyFill="1" applyBorder="1" applyAlignment="1">
      <alignment horizontal="center" vertical="center"/>
    </xf>
    <xf numFmtId="38" fontId="0" fillId="6" borderId="84" xfId="2" applyFont="1" applyFill="1" applyBorder="1" applyAlignment="1">
      <alignment horizontal="center" vertical="center"/>
    </xf>
    <xf numFmtId="38" fontId="0" fillId="6" borderId="85" xfId="2" applyFont="1" applyFill="1" applyBorder="1" applyAlignment="1">
      <alignment horizontal="center" vertical="center"/>
    </xf>
    <xf numFmtId="38" fontId="0" fillId="0" borderId="86" xfId="2" applyFont="1" applyFill="1" applyBorder="1" applyAlignment="1">
      <alignment horizontal="center" vertical="center"/>
    </xf>
    <xf numFmtId="38" fontId="0" fillId="2" borderId="84" xfId="2" applyFont="1" applyFill="1" applyBorder="1" applyAlignment="1">
      <alignment horizontal="center" vertical="center"/>
    </xf>
    <xf numFmtId="38" fontId="0" fillId="0" borderId="87" xfId="2" applyFont="1" applyFill="1" applyBorder="1" applyAlignment="1">
      <alignment horizontal="center" vertical="center"/>
    </xf>
    <xf numFmtId="38" fontId="0" fillId="0" borderId="88" xfId="2" applyFont="1" applyFill="1" applyBorder="1" applyAlignment="1">
      <alignment horizontal="center" vertical="center"/>
    </xf>
    <xf numFmtId="38" fontId="0" fillId="2" borderId="89" xfId="2" applyFont="1" applyFill="1" applyBorder="1" applyAlignment="1">
      <alignment horizontal="center" vertical="center"/>
    </xf>
    <xf numFmtId="38" fontId="0" fillId="0" borderId="90" xfId="2" applyFont="1" applyFill="1" applyBorder="1" applyAlignment="1">
      <alignment horizontal="center" vertical="center"/>
    </xf>
    <xf numFmtId="38" fontId="10" fillId="0" borderId="63" xfId="2" applyFont="1" applyFill="1" applyBorder="1" applyAlignment="1">
      <alignment vertical="center"/>
    </xf>
    <xf numFmtId="38" fontId="10" fillId="0" borderId="91" xfId="2" applyFont="1" applyFill="1" applyBorder="1" applyAlignment="1">
      <alignment vertical="center"/>
    </xf>
    <xf numFmtId="38" fontId="10" fillId="5" borderId="92" xfId="2" applyFont="1" applyFill="1" applyBorder="1" applyAlignment="1">
      <alignment horizontal="center" vertical="center" wrapText="1"/>
    </xf>
    <xf numFmtId="38" fontId="10" fillId="5" borderId="93" xfId="2" applyFont="1" applyFill="1" applyBorder="1" applyAlignment="1">
      <alignment horizontal="center" vertical="center" wrapText="1"/>
    </xf>
    <xf numFmtId="38" fontId="10" fillId="5" borderId="94" xfId="2" applyFont="1" applyFill="1" applyBorder="1" applyAlignment="1">
      <alignment horizontal="center" vertical="center" wrapText="1"/>
    </xf>
    <xf numFmtId="38" fontId="10" fillId="5" borderId="95" xfId="2" applyFont="1" applyFill="1" applyBorder="1" applyAlignment="1">
      <alignment horizontal="center" vertical="center" wrapText="1"/>
    </xf>
    <xf numFmtId="38" fontId="10" fillId="5" borderId="63" xfId="2" applyFont="1" applyFill="1" applyBorder="1" applyAlignment="1">
      <alignment horizontal="center" vertical="center"/>
    </xf>
    <xf numFmtId="38" fontId="0" fillId="0" borderId="96" xfId="2" applyFont="1" applyFill="1" applyBorder="1" applyAlignment="1">
      <alignment horizontal="center" vertical="center"/>
    </xf>
    <xf numFmtId="38" fontId="0" fillId="0" borderId="97" xfId="2" applyFont="1" applyFill="1" applyBorder="1" applyAlignment="1">
      <alignment horizontal="center" vertical="center"/>
    </xf>
    <xf numFmtId="38" fontId="10" fillId="0" borderId="98" xfId="2" applyFont="1" applyFill="1" applyBorder="1" applyAlignment="1">
      <alignment horizontal="center" vertical="center"/>
    </xf>
    <xf numFmtId="38" fontId="0" fillId="0" borderId="99" xfId="2" applyFont="1" applyFill="1" applyBorder="1" applyAlignment="1">
      <alignment horizontal="center" vertical="center"/>
    </xf>
    <xf numFmtId="38" fontId="0" fillId="0" borderId="81" xfId="2" applyFont="1" applyFill="1" applyBorder="1" applyAlignment="1">
      <alignment horizontal="center" vertical="center"/>
    </xf>
    <xf numFmtId="38" fontId="0" fillId="0" borderId="58" xfId="2" applyFont="1" applyFill="1" applyBorder="1" applyAlignment="1">
      <alignment horizontal="center" vertical="center"/>
    </xf>
    <xf numFmtId="38" fontId="0" fillId="0" borderId="83" xfId="2" applyFont="1" applyFill="1" applyBorder="1" applyAlignment="1">
      <alignment horizontal="center" vertical="center"/>
    </xf>
    <xf numFmtId="38" fontId="0" fillId="0" borderId="100" xfId="2" applyFont="1" applyFill="1" applyBorder="1" applyAlignment="1">
      <alignment horizontal="center" vertical="center"/>
    </xf>
    <xf numFmtId="38" fontId="10" fillId="0" borderId="101" xfId="2" applyFont="1" applyFill="1" applyBorder="1" applyAlignment="1">
      <alignment horizontal="center" vertical="center"/>
    </xf>
    <xf numFmtId="38" fontId="0" fillId="0" borderId="102" xfId="2" applyFont="1" applyFill="1" applyBorder="1" applyAlignment="1">
      <alignment horizontal="center" vertical="center"/>
    </xf>
    <xf numFmtId="38" fontId="0" fillId="0" borderId="82" xfId="2" applyFont="1" applyFill="1" applyBorder="1" applyAlignment="1">
      <alignment horizontal="center" vertical="center"/>
    </xf>
    <xf numFmtId="38" fontId="0" fillId="0" borderId="80" xfId="2" applyFont="1" applyFill="1" applyBorder="1" applyAlignment="1">
      <alignment horizontal="center" vertical="center"/>
    </xf>
    <xf numFmtId="38" fontId="0" fillId="0" borderId="85" xfId="2" applyFont="1" applyFill="1" applyBorder="1" applyAlignment="1">
      <alignment horizontal="center" vertical="center"/>
    </xf>
    <xf numFmtId="38" fontId="10" fillId="0" borderId="61" xfId="2" applyFont="1" applyBorder="1" applyAlignment="1">
      <alignment horizontal="center" vertical="center"/>
    </xf>
    <xf numFmtId="38" fontId="10" fillId="0" borderId="103" xfId="2" applyFont="1" applyBorder="1" applyAlignment="1">
      <alignment horizontal="center" vertical="center"/>
    </xf>
    <xf numFmtId="38" fontId="0" fillId="0" borderId="1" xfId="2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vertical="center"/>
    </xf>
    <xf numFmtId="38" fontId="5" fillId="0" borderId="6" xfId="2" applyFont="1" applyFill="1" applyBorder="1" applyAlignment="1">
      <alignment horizontal="center" vertical="center"/>
    </xf>
    <xf numFmtId="38" fontId="10" fillId="6" borderId="2" xfId="2" applyFont="1" applyFill="1" applyBorder="1" applyAlignment="1">
      <alignment horizontal="right" vertical="center" shrinkToFit="1"/>
    </xf>
    <xf numFmtId="38" fontId="10" fillId="6" borderId="5" xfId="2" applyFont="1" applyFill="1" applyBorder="1" applyAlignment="1">
      <alignment horizontal="left" vertical="center" shrinkToFit="1"/>
    </xf>
    <xf numFmtId="38" fontId="10" fillId="6" borderId="104" xfId="2" applyFont="1" applyFill="1" applyBorder="1" applyAlignment="1">
      <alignment horizontal="right" vertical="center" shrinkToFit="1"/>
    </xf>
    <xf numFmtId="38" fontId="10" fillId="6" borderId="28" xfId="2" applyFont="1" applyFill="1" applyBorder="1" applyAlignment="1">
      <alignment horizontal="left" vertical="center" shrinkToFit="1"/>
    </xf>
    <xf numFmtId="38" fontId="3" fillId="2" borderId="63" xfId="2" applyFont="1" applyFill="1" applyBorder="1" applyAlignment="1">
      <alignment horizontal="center" vertical="center"/>
    </xf>
    <xf numFmtId="38" fontId="3" fillId="2" borderId="65" xfId="2" applyFont="1" applyFill="1" applyBorder="1" applyAlignment="1">
      <alignment horizontal="center" vertical="center"/>
    </xf>
    <xf numFmtId="38" fontId="3" fillId="2" borderId="69" xfId="2" applyFont="1" applyFill="1" applyBorder="1" applyAlignment="1">
      <alignment horizontal="center" vertical="center"/>
    </xf>
    <xf numFmtId="38" fontId="5" fillId="0" borderId="105" xfId="2" applyFont="1" applyFill="1" applyBorder="1" applyAlignment="1" applyProtection="1">
      <alignment horizontal="center" vertical="center"/>
      <protection locked="0"/>
    </xf>
    <xf numFmtId="38" fontId="0" fillId="0" borderId="8" xfId="2" applyFont="1" applyFill="1" applyBorder="1" applyAlignment="1">
      <alignment horizontal="center"/>
    </xf>
    <xf numFmtId="38" fontId="3" fillId="0" borderId="7" xfId="2" applyFont="1" applyFill="1" applyBorder="1" applyAlignment="1">
      <alignment horizontal="center" vertical="center"/>
    </xf>
    <xf numFmtId="38" fontId="3" fillId="0" borderId="105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5" fillId="0" borderId="3" xfId="2" applyFont="1" applyFill="1" applyBorder="1"/>
    <xf numFmtId="38" fontId="5" fillId="2" borderId="63" xfId="2" applyFont="1" applyFill="1" applyBorder="1"/>
    <xf numFmtId="38" fontId="10" fillId="0" borderId="0" xfId="2" applyFont="1" applyBorder="1" applyAlignment="1">
      <alignment horizontal="center" vertical="center"/>
    </xf>
    <xf numFmtId="38" fontId="10" fillId="0" borderId="60" xfId="2" applyFont="1" applyFill="1" applyBorder="1" applyAlignment="1">
      <alignment horizontal="center" vertical="center" wrapText="1"/>
    </xf>
    <xf numFmtId="38" fontId="10" fillId="0" borderId="62" xfId="2" applyFont="1" applyFill="1" applyBorder="1" applyAlignment="1">
      <alignment horizontal="right" vertical="center"/>
    </xf>
    <xf numFmtId="38" fontId="10" fillId="0" borderId="106" xfId="2" applyFont="1" applyFill="1" applyBorder="1" applyAlignment="1">
      <alignment horizontal="right" vertical="center"/>
    </xf>
    <xf numFmtId="38" fontId="10" fillId="0" borderId="0" xfId="2" applyFont="1" applyFill="1" applyBorder="1" applyAlignment="1" applyProtection="1">
      <alignment vertical="center"/>
    </xf>
    <xf numFmtId="38" fontId="7" fillId="0" borderId="0" xfId="2" applyFont="1" applyFill="1" applyBorder="1" applyAlignment="1">
      <alignment horizontal="center" vertical="center"/>
    </xf>
    <xf numFmtId="38" fontId="10" fillId="3" borderId="30" xfId="2" applyFont="1" applyFill="1" applyBorder="1" applyAlignment="1">
      <alignment horizontal="center" vertical="center"/>
    </xf>
    <xf numFmtId="38" fontId="10" fillId="3" borderId="107" xfId="2" applyFont="1" applyFill="1" applyBorder="1" applyAlignment="1">
      <alignment horizontal="center" vertical="center"/>
    </xf>
    <xf numFmtId="38" fontId="22" fillId="3" borderId="108" xfId="2" applyFont="1" applyFill="1" applyBorder="1" applyAlignment="1">
      <alignment vertical="center"/>
    </xf>
    <xf numFmtId="38" fontId="10" fillId="0" borderId="107" xfId="2" applyFont="1" applyFill="1" applyBorder="1" applyAlignment="1">
      <alignment vertical="center"/>
    </xf>
    <xf numFmtId="38" fontId="10" fillId="3" borderId="107" xfId="2" applyFont="1" applyFill="1" applyBorder="1" applyAlignment="1">
      <alignment vertical="center"/>
    </xf>
    <xf numFmtId="38" fontId="22" fillId="3" borderId="76" xfId="2" applyFont="1" applyFill="1" applyBorder="1" applyAlignment="1">
      <alignment vertical="center"/>
    </xf>
    <xf numFmtId="38" fontId="10" fillId="0" borderId="30" xfId="2" applyFont="1" applyFill="1" applyBorder="1" applyAlignment="1">
      <alignment vertical="center"/>
    </xf>
    <xf numFmtId="38" fontId="10" fillId="3" borderId="30" xfId="2" applyFont="1" applyFill="1" applyBorder="1" applyAlignment="1">
      <alignment vertical="center"/>
    </xf>
    <xf numFmtId="38" fontId="10" fillId="3" borderId="38" xfId="2" applyFont="1" applyFill="1" applyBorder="1" applyAlignment="1">
      <alignment horizontal="center" vertical="center"/>
    </xf>
    <xf numFmtId="38" fontId="22" fillId="3" borderId="72" xfId="2" applyFont="1" applyFill="1" applyBorder="1" applyAlignment="1">
      <alignment vertical="center"/>
    </xf>
    <xf numFmtId="38" fontId="10" fillId="0" borderId="38" xfId="2" applyFont="1" applyFill="1" applyBorder="1" applyAlignment="1">
      <alignment vertical="center"/>
    </xf>
    <xf numFmtId="38" fontId="10" fillId="3" borderId="38" xfId="2" applyFont="1" applyFill="1" applyBorder="1" applyAlignment="1">
      <alignment vertical="center"/>
    </xf>
    <xf numFmtId="38" fontId="9" fillId="0" borderId="109" xfId="2" applyFont="1" applyFill="1" applyBorder="1" applyAlignment="1" applyProtection="1">
      <alignment horizontal="center" vertical="center"/>
      <protection locked="0"/>
    </xf>
    <xf numFmtId="38" fontId="9" fillId="0" borderId="110" xfId="2" applyFont="1" applyFill="1" applyBorder="1" applyAlignment="1" applyProtection="1">
      <alignment horizontal="center" vertical="center"/>
      <protection locked="0"/>
    </xf>
    <xf numFmtId="38" fontId="9" fillId="0" borderId="111" xfId="2" applyFont="1" applyFill="1" applyBorder="1" applyAlignment="1" applyProtection="1">
      <alignment horizontal="center" vertical="center"/>
      <protection locked="0"/>
    </xf>
    <xf numFmtId="38" fontId="9" fillId="0" borderId="112" xfId="2" applyFont="1" applyFill="1" applyBorder="1" applyAlignment="1" applyProtection="1">
      <alignment horizontal="center" vertical="center"/>
      <protection locked="0"/>
    </xf>
    <xf numFmtId="38" fontId="9" fillId="0" borderId="113" xfId="2" applyFont="1" applyFill="1" applyBorder="1" applyAlignment="1" applyProtection="1">
      <alignment horizontal="center" vertical="center"/>
      <protection locked="0"/>
    </xf>
    <xf numFmtId="38" fontId="9" fillId="0" borderId="114" xfId="2" applyFont="1" applyFill="1" applyBorder="1" applyAlignment="1" applyProtection="1">
      <alignment horizontal="center" vertical="center"/>
      <protection locked="0"/>
    </xf>
    <xf numFmtId="38" fontId="9" fillId="0" borderId="115" xfId="2" applyFont="1" applyFill="1" applyBorder="1" applyAlignment="1" applyProtection="1">
      <alignment horizontal="center" vertical="center"/>
      <protection locked="0"/>
    </xf>
    <xf numFmtId="38" fontId="9" fillId="0" borderId="116" xfId="2" applyFont="1" applyFill="1" applyBorder="1" applyAlignment="1" applyProtection="1">
      <alignment horizontal="center" vertical="center"/>
      <protection locked="0"/>
    </xf>
    <xf numFmtId="38" fontId="9" fillId="0" borderId="117" xfId="2" applyFont="1" applyFill="1" applyBorder="1" applyAlignment="1" applyProtection="1">
      <alignment horizontal="center" vertical="center"/>
      <protection locked="0"/>
    </xf>
    <xf numFmtId="38" fontId="8" fillId="0" borderId="118" xfId="2" applyFont="1" applyFill="1" applyBorder="1" applyAlignment="1">
      <alignment horizontal="center" vertical="center" shrinkToFit="1"/>
    </xf>
    <xf numFmtId="38" fontId="8" fillId="0" borderId="119" xfId="2" applyFont="1" applyFill="1" applyBorder="1" applyAlignment="1">
      <alignment horizontal="center" vertical="center" shrinkToFit="1"/>
    </xf>
    <xf numFmtId="38" fontId="10" fillId="3" borderId="107" xfId="2" applyFont="1" applyFill="1" applyBorder="1" applyAlignment="1">
      <alignment horizontal="right" vertical="center"/>
    </xf>
    <xf numFmtId="38" fontId="10" fillId="3" borderId="30" xfId="2" applyFont="1" applyFill="1" applyBorder="1" applyAlignment="1">
      <alignment horizontal="right" vertical="center"/>
    </xf>
    <xf numFmtId="38" fontId="10" fillId="3" borderId="38" xfId="2" applyFont="1" applyFill="1" applyBorder="1" applyAlignment="1">
      <alignment horizontal="righ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2" borderId="122" xfId="0" applyFill="1" applyBorder="1" applyAlignment="1">
      <alignment horizontal="center" vertical="center"/>
    </xf>
    <xf numFmtId="0" fontId="0" fillId="7" borderId="123" xfId="0" applyFill="1" applyBorder="1" applyAlignment="1">
      <alignment horizontal="center" vertical="center"/>
    </xf>
    <xf numFmtId="0" fontId="0" fillId="3" borderId="121" xfId="0" applyFill="1" applyBorder="1" applyAlignment="1">
      <alignment horizontal="center" vertical="center"/>
    </xf>
    <xf numFmtId="177" fontId="0" fillId="6" borderId="124" xfId="0" applyNumberFormat="1" applyFill="1" applyBorder="1" applyAlignment="1">
      <alignment horizontal="center"/>
    </xf>
    <xf numFmtId="0" fontId="0" fillId="0" borderId="125" xfId="0" applyBorder="1"/>
    <xf numFmtId="38" fontId="25" fillId="2" borderId="126" xfId="1" applyNumberFormat="1" applyFont="1" applyFill="1" applyBorder="1" applyAlignment="1" applyProtection="1">
      <alignment horizontal="center" vertical="center"/>
    </xf>
    <xf numFmtId="38" fontId="25" fillId="8" borderId="127" xfId="2" applyFont="1" applyFill="1" applyBorder="1" applyAlignment="1">
      <alignment horizontal="center" vertical="center"/>
    </xf>
    <xf numFmtId="38" fontId="10" fillId="0" borderId="0" xfId="2" applyFont="1" applyFill="1" applyBorder="1" applyAlignment="1" applyProtection="1">
      <alignment vertical="center" wrapText="1"/>
    </xf>
    <xf numFmtId="38" fontId="10" fillId="0" borderId="0" xfId="2" applyFont="1" applyFill="1" applyBorder="1" applyAlignment="1" applyProtection="1">
      <alignment vertical="center" textRotation="255" wrapText="1"/>
    </xf>
    <xf numFmtId="38" fontId="26" fillId="0" borderId="0" xfId="1" applyNumberFormat="1" applyFont="1" applyFill="1" applyBorder="1" applyAlignment="1" applyProtection="1">
      <alignment vertical="center"/>
    </xf>
    <xf numFmtId="38" fontId="10" fillId="0" borderId="128" xfId="2" applyFont="1" applyFill="1" applyBorder="1" applyAlignment="1">
      <alignment horizontal="center" vertical="center" wrapText="1"/>
    </xf>
    <xf numFmtId="38" fontId="10" fillId="0" borderId="64" xfId="2" applyFont="1" applyFill="1" applyBorder="1" applyAlignment="1">
      <alignment horizontal="right" vertical="center"/>
    </xf>
    <xf numFmtId="38" fontId="10" fillId="0" borderId="67" xfId="2" applyFont="1" applyFill="1" applyBorder="1" applyAlignment="1">
      <alignment horizontal="right" vertical="center"/>
    </xf>
    <xf numFmtId="38" fontId="10" fillId="0" borderId="70" xfId="2" applyFont="1" applyFill="1" applyBorder="1" applyAlignment="1">
      <alignment horizontal="right" vertical="center"/>
    </xf>
    <xf numFmtId="38" fontId="10" fillId="0" borderId="72" xfId="2" applyFont="1" applyFill="1" applyBorder="1" applyAlignment="1">
      <alignment horizontal="right" vertical="center"/>
    </xf>
    <xf numFmtId="38" fontId="10" fillId="0" borderId="75" xfId="2" applyFont="1" applyFill="1" applyBorder="1" applyAlignment="1">
      <alignment horizontal="right" vertical="center"/>
    </xf>
    <xf numFmtId="38" fontId="10" fillId="0" borderId="74" xfId="2" applyFont="1" applyFill="1" applyBorder="1" applyAlignment="1">
      <alignment horizontal="right" vertical="center"/>
    </xf>
    <xf numFmtId="38" fontId="10" fillId="0" borderId="76" xfId="2" applyFont="1" applyFill="1" applyBorder="1" applyAlignment="1">
      <alignment horizontal="right" vertical="center"/>
    </xf>
    <xf numFmtId="38" fontId="10" fillId="0" borderId="129" xfId="2" applyFont="1" applyFill="1" applyBorder="1" applyAlignment="1">
      <alignment vertical="center"/>
    </xf>
    <xf numFmtId="38" fontId="10" fillId="0" borderId="73" xfId="2" applyFont="1" applyFill="1" applyBorder="1" applyAlignment="1">
      <alignment vertical="center"/>
    </xf>
    <xf numFmtId="38" fontId="10" fillId="0" borderId="4" xfId="2" applyFont="1" applyFill="1" applyBorder="1" applyAlignment="1">
      <alignment vertical="center"/>
    </xf>
    <xf numFmtId="38" fontId="10" fillId="0" borderId="60" xfId="2" applyFont="1" applyFill="1" applyBorder="1" applyAlignment="1">
      <alignment horizontal="center" vertical="center"/>
    </xf>
    <xf numFmtId="38" fontId="10" fillId="0" borderId="62" xfId="2" applyFont="1" applyFill="1" applyBorder="1" applyAlignment="1">
      <alignment vertical="center"/>
    </xf>
    <xf numFmtId="38" fontId="10" fillId="0" borderId="66" xfId="2" applyFont="1" applyFill="1" applyBorder="1" applyAlignment="1">
      <alignment vertical="center"/>
    </xf>
    <xf numFmtId="38" fontId="10" fillId="0" borderId="69" xfId="2" applyFont="1" applyFill="1" applyBorder="1" applyAlignment="1">
      <alignment vertical="center"/>
    </xf>
    <xf numFmtId="38" fontId="10" fillId="0" borderId="65" xfId="2" applyFont="1" applyFill="1" applyBorder="1" applyAlignment="1">
      <alignment vertical="center"/>
    </xf>
    <xf numFmtId="38" fontId="0" fillId="0" borderId="0" xfId="2" applyFont="1" applyFill="1" applyBorder="1" applyAlignment="1">
      <alignment horizontal="center"/>
    </xf>
    <xf numFmtId="38" fontId="0" fillId="0" borderId="4" xfId="2" applyFont="1" applyFill="1" applyBorder="1" applyAlignment="1">
      <alignment horizontal="center"/>
    </xf>
    <xf numFmtId="38" fontId="10" fillId="6" borderId="130" xfId="2" applyFont="1" applyFill="1" applyBorder="1" applyAlignment="1">
      <alignment horizontal="center" vertical="center" wrapText="1"/>
    </xf>
    <xf numFmtId="38" fontId="10" fillId="0" borderId="69" xfId="2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vertical="center"/>
    </xf>
    <xf numFmtId="38" fontId="10" fillId="3" borderId="131" xfId="2" applyFont="1" applyFill="1" applyBorder="1" applyAlignment="1">
      <alignment horizontal="right" vertical="center"/>
    </xf>
    <xf numFmtId="38" fontId="10" fillId="3" borderId="65" xfId="2" applyFont="1" applyFill="1" applyBorder="1" applyAlignment="1">
      <alignment horizontal="right" vertical="center"/>
    </xf>
    <xf numFmtId="38" fontId="10" fillId="3" borderId="132" xfId="2" applyFont="1" applyFill="1" applyBorder="1" applyAlignment="1">
      <alignment horizontal="right" vertical="center" shrinkToFit="1"/>
    </xf>
    <xf numFmtId="38" fontId="10" fillId="3" borderId="129" xfId="2" applyFont="1" applyFill="1" applyBorder="1" applyAlignment="1">
      <alignment horizontal="right" vertical="center"/>
    </xf>
    <xf numFmtId="178" fontId="10" fillId="3" borderId="133" xfId="2" applyNumberFormat="1" applyFont="1" applyFill="1" applyBorder="1" applyAlignment="1">
      <alignment horizontal="right" vertical="center"/>
    </xf>
    <xf numFmtId="38" fontId="10" fillId="3" borderId="32" xfId="2" applyFont="1" applyFill="1" applyBorder="1" applyAlignment="1">
      <alignment horizontal="right" vertical="center" shrinkToFit="1"/>
    </xf>
    <xf numFmtId="38" fontId="10" fillId="3" borderId="35" xfId="2" applyFont="1" applyFill="1" applyBorder="1" applyAlignment="1">
      <alignment horizontal="right" vertical="center" shrinkToFit="1"/>
    </xf>
    <xf numFmtId="38" fontId="10" fillId="3" borderId="39" xfId="2" applyFont="1" applyFill="1" applyBorder="1" applyAlignment="1">
      <alignment horizontal="right" vertical="center" shrinkToFit="1"/>
    </xf>
    <xf numFmtId="38" fontId="10" fillId="3" borderId="134" xfId="2" applyFont="1" applyFill="1" applyBorder="1" applyAlignment="1">
      <alignment horizontal="right" vertical="center" shrinkToFit="1"/>
    </xf>
    <xf numFmtId="38" fontId="10" fillId="3" borderId="42" xfId="2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vertical="center"/>
    </xf>
    <xf numFmtId="38" fontId="12" fillId="0" borderId="79" xfId="2" applyFont="1" applyFill="1" applyBorder="1" applyAlignment="1">
      <alignment vertical="center"/>
    </xf>
    <xf numFmtId="38" fontId="8" fillId="14" borderId="135" xfId="2" applyFont="1" applyFill="1" applyBorder="1" applyAlignment="1">
      <alignment horizontal="center" vertical="center"/>
    </xf>
    <xf numFmtId="38" fontId="10" fillId="0" borderId="1" xfId="2" applyFont="1" applyBorder="1" applyAlignment="1">
      <alignment vertical="center"/>
    </xf>
    <xf numFmtId="38" fontId="10" fillId="3" borderId="63" xfId="2" applyFont="1" applyFill="1" applyBorder="1" applyAlignment="1">
      <alignment horizontal="center" vertical="center" wrapText="1"/>
    </xf>
    <xf numFmtId="38" fontId="10" fillId="3" borderId="63" xfId="2" applyFont="1" applyFill="1" applyBorder="1" applyAlignment="1">
      <alignment horizontal="center" vertical="center"/>
    </xf>
    <xf numFmtId="38" fontId="10" fillId="0" borderId="59" xfId="2" applyFont="1" applyFill="1" applyBorder="1" applyAlignment="1">
      <alignment vertical="center"/>
    </xf>
    <xf numFmtId="38" fontId="10" fillId="0" borderId="60" xfId="2" applyFont="1" applyFill="1" applyBorder="1" applyAlignment="1">
      <alignment vertical="center"/>
    </xf>
    <xf numFmtId="38" fontId="10" fillId="0" borderId="130" xfId="2" applyFont="1" applyFill="1" applyBorder="1" applyAlignment="1">
      <alignment horizontal="center" vertical="center" wrapText="1"/>
    </xf>
    <xf numFmtId="38" fontId="10" fillId="0" borderId="61" xfId="2" applyFont="1" applyFill="1" applyBorder="1" applyAlignment="1">
      <alignment horizontal="center" vertical="center"/>
    </xf>
    <xf numFmtId="38" fontId="10" fillId="0" borderId="62" xfId="2" applyFont="1" applyFill="1" applyBorder="1" applyAlignment="1">
      <alignment horizontal="center" vertical="center"/>
    </xf>
    <xf numFmtId="38" fontId="10" fillId="0" borderId="65" xfId="2" applyFont="1" applyFill="1" applyBorder="1" applyAlignment="1">
      <alignment horizontal="center" vertical="center"/>
    </xf>
    <xf numFmtId="38" fontId="10" fillId="0" borderId="136" xfId="2" applyFont="1" applyFill="1" applyBorder="1" applyAlignment="1">
      <alignment vertical="center"/>
    </xf>
    <xf numFmtId="38" fontId="10" fillId="0" borderId="65" xfId="2" applyFont="1" applyFill="1" applyBorder="1" applyAlignment="1">
      <alignment horizontal="right" vertical="center"/>
    </xf>
    <xf numFmtId="38" fontId="10" fillId="0" borderId="36" xfId="2" applyFont="1" applyFill="1" applyBorder="1" applyAlignment="1">
      <alignment vertical="center"/>
    </xf>
    <xf numFmtId="38" fontId="23" fillId="0" borderId="137" xfId="2" applyFont="1" applyFill="1" applyBorder="1" applyAlignment="1">
      <alignment horizontal="right" vertical="center" shrinkToFit="1"/>
    </xf>
    <xf numFmtId="38" fontId="10" fillId="0" borderId="138" xfId="2" applyFont="1" applyFill="1" applyBorder="1" applyAlignment="1">
      <alignment horizontal="left" vertical="center" shrinkToFit="1"/>
    </xf>
    <xf numFmtId="38" fontId="10" fillId="0" borderId="68" xfId="2" applyFont="1" applyFill="1" applyBorder="1" applyAlignment="1">
      <alignment horizontal="center" vertical="center"/>
    </xf>
    <xf numFmtId="38" fontId="10" fillId="0" borderId="139" xfId="2" applyFont="1" applyFill="1" applyBorder="1" applyAlignment="1">
      <alignment horizontal="right" vertical="center"/>
    </xf>
    <xf numFmtId="38" fontId="10" fillId="0" borderId="68" xfId="2" applyFont="1" applyFill="1" applyBorder="1" applyAlignment="1">
      <alignment horizontal="right" vertical="center"/>
    </xf>
    <xf numFmtId="38" fontId="10" fillId="0" borderId="140" xfId="2" applyFont="1" applyFill="1" applyBorder="1" applyAlignment="1">
      <alignment horizontal="right" vertical="center"/>
    </xf>
    <xf numFmtId="38" fontId="10" fillId="0" borderId="68" xfId="2" applyFont="1" applyFill="1" applyBorder="1" applyAlignment="1">
      <alignment vertical="center"/>
    </xf>
    <xf numFmtId="38" fontId="10" fillId="0" borderId="71" xfId="2" applyFont="1" applyFill="1" applyBorder="1" applyAlignment="1">
      <alignment vertical="center"/>
    </xf>
    <xf numFmtId="38" fontId="10" fillId="0" borderId="63" xfId="2" applyFont="1" applyFill="1" applyBorder="1" applyAlignment="1">
      <alignment horizontal="right" vertical="center"/>
    </xf>
    <xf numFmtId="38" fontId="10" fillId="0" borderId="38" xfId="2" applyFont="1" applyFill="1" applyBorder="1" applyAlignment="1">
      <alignment horizontal="center" vertical="center"/>
    </xf>
    <xf numFmtId="38" fontId="10" fillId="0" borderId="141" xfId="2" applyFont="1" applyFill="1" applyBorder="1" applyAlignment="1">
      <alignment vertical="center"/>
    </xf>
    <xf numFmtId="38" fontId="10" fillId="0" borderId="36" xfId="2" applyFont="1" applyFill="1" applyBorder="1" applyAlignment="1">
      <alignment horizontal="right" vertical="center"/>
    </xf>
    <xf numFmtId="38" fontId="10" fillId="0" borderId="2" xfId="2" applyFont="1" applyFill="1" applyBorder="1" applyAlignment="1">
      <alignment horizontal="right" vertical="center" shrinkToFit="1"/>
    </xf>
    <xf numFmtId="38" fontId="10" fillId="0" borderId="5" xfId="2" applyFont="1" applyFill="1" applyBorder="1" applyAlignment="1">
      <alignment horizontal="left" vertical="center" shrinkToFit="1"/>
    </xf>
    <xf numFmtId="38" fontId="10" fillId="0" borderId="2" xfId="2" applyFont="1" applyFill="1" applyBorder="1" applyAlignment="1">
      <alignment horizontal="right" vertical="center"/>
    </xf>
    <xf numFmtId="38" fontId="10" fillId="0" borderId="142" xfId="2" applyFont="1" applyFill="1" applyBorder="1" applyAlignment="1">
      <alignment vertical="center"/>
    </xf>
    <xf numFmtId="38" fontId="10" fillId="0" borderId="38" xfId="2" applyFont="1" applyFill="1" applyBorder="1" applyAlignment="1">
      <alignment horizontal="right" vertical="center"/>
    </xf>
    <xf numFmtId="38" fontId="10" fillId="0" borderId="66" xfId="2" applyFont="1" applyFill="1" applyBorder="1" applyAlignment="1">
      <alignment horizontal="right" vertical="center"/>
    </xf>
    <xf numFmtId="38" fontId="10" fillId="0" borderId="7" xfId="2" applyFont="1" applyFill="1" applyBorder="1" applyAlignment="1">
      <alignment vertical="center"/>
    </xf>
    <xf numFmtId="38" fontId="10" fillId="0" borderId="3" xfId="2" applyFont="1" applyFill="1" applyBorder="1" applyAlignment="1">
      <alignment horizontal="right" vertical="center"/>
    </xf>
    <xf numFmtId="38" fontId="10" fillId="0" borderId="104" xfId="2" applyFont="1" applyFill="1" applyBorder="1" applyAlignment="1">
      <alignment horizontal="right" vertical="center" shrinkToFit="1"/>
    </xf>
    <xf numFmtId="38" fontId="10" fillId="0" borderId="28" xfId="2" applyFont="1" applyFill="1" applyBorder="1" applyAlignment="1">
      <alignment horizontal="left" vertical="center" shrinkToFit="1"/>
    </xf>
    <xf numFmtId="38" fontId="10" fillId="0" borderId="30" xfId="2" applyFont="1" applyFill="1" applyBorder="1" applyAlignment="1">
      <alignment horizontal="center" vertical="center"/>
    </xf>
    <xf numFmtId="38" fontId="10" fillId="0" borderId="104" xfId="2" applyFont="1" applyFill="1" applyBorder="1" applyAlignment="1">
      <alignment horizontal="right" vertical="center"/>
    </xf>
    <xf numFmtId="38" fontId="10" fillId="0" borderId="42" xfId="2" applyFont="1" applyFill="1" applyBorder="1" applyAlignment="1">
      <alignment horizontal="right" vertical="center"/>
    </xf>
    <xf numFmtId="38" fontId="10" fillId="0" borderId="42" xfId="2" applyFont="1" applyFill="1" applyBorder="1" applyAlignment="1">
      <alignment vertical="center"/>
    </xf>
    <xf numFmtId="38" fontId="10" fillId="0" borderId="107" xfId="2" applyFont="1" applyFill="1" applyBorder="1" applyAlignment="1">
      <alignment horizontal="center" vertical="center"/>
    </xf>
    <xf numFmtId="38" fontId="10" fillId="0" borderId="143" xfId="2" applyFont="1" applyFill="1" applyBorder="1" applyAlignment="1">
      <alignment vertical="center"/>
    </xf>
    <xf numFmtId="38" fontId="10" fillId="0" borderId="144" xfId="2" applyFont="1" applyFill="1" applyBorder="1" applyAlignment="1">
      <alignment vertical="center"/>
    </xf>
    <xf numFmtId="38" fontId="10" fillId="0" borderId="104" xfId="2" applyFont="1" applyFill="1" applyBorder="1" applyAlignment="1">
      <alignment vertical="center"/>
    </xf>
    <xf numFmtId="38" fontId="48" fillId="0" borderId="108" xfId="2" applyFont="1" applyFill="1" applyBorder="1" applyAlignment="1">
      <alignment vertical="center"/>
    </xf>
    <xf numFmtId="38" fontId="48" fillId="0" borderId="72" xfId="2" applyFont="1" applyFill="1" applyBorder="1" applyAlignment="1">
      <alignment vertical="center"/>
    </xf>
    <xf numFmtId="38" fontId="48" fillId="0" borderId="76" xfId="2" applyFont="1" applyFill="1" applyBorder="1" applyAlignment="1">
      <alignment vertical="center"/>
    </xf>
    <xf numFmtId="38" fontId="10" fillId="15" borderId="145" xfId="2" applyFont="1" applyFill="1" applyBorder="1" applyAlignment="1">
      <alignment horizontal="center" vertical="center"/>
    </xf>
    <xf numFmtId="38" fontId="10" fillId="15" borderId="23" xfId="2" applyFont="1" applyFill="1" applyBorder="1" applyAlignment="1">
      <alignment horizontal="center" vertical="center"/>
    </xf>
    <xf numFmtId="185" fontId="10" fillId="0" borderId="0" xfId="2" applyNumberFormat="1" applyFont="1" applyAlignment="1">
      <alignment vertical="center"/>
    </xf>
    <xf numFmtId="180" fontId="5" fillId="15" borderId="23" xfId="2" applyNumberFormat="1" applyFont="1" applyFill="1" applyBorder="1" applyAlignment="1" applyProtection="1">
      <alignment horizontal="center" vertical="center"/>
      <protection locked="0"/>
    </xf>
    <xf numFmtId="40" fontId="5" fillId="15" borderId="23" xfId="2" applyNumberFormat="1" applyFont="1" applyFill="1" applyBorder="1" applyAlignment="1">
      <alignment horizontal="center" vertical="center"/>
    </xf>
    <xf numFmtId="182" fontId="5" fillId="15" borderId="23" xfId="2" applyNumberFormat="1" applyFont="1" applyFill="1" applyBorder="1" applyAlignment="1" applyProtection="1">
      <alignment horizontal="center" vertical="center"/>
      <protection locked="0"/>
    </xf>
    <xf numFmtId="38" fontId="5" fillId="15" borderId="23" xfId="2" applyFont="1" applyFill="1" applyBorder="1" applyAlignment="1" applyProtection="1">
      <alignment horizontal="center" vertical="center"/>
      <protection locked="0"/>
    </xf>
    <xf numFmtId="38" fontId="5" fillId="0" borderId="1" xfId="2" applyFont="1" applyFill="1" applyBorder="1" applyAlignment="1">
      <alignment horizontal="center" vertical="center"/>
    </xf>
    <xf numFmtId="38" fontId="5" fillId="0" borderId="1" xfId="2" applyFont="1" applyFill="1" applyBorder="1" applyAlignment="1" applyProtection="1">
      <alignment horizontal="center" vertical="center"/>
    </xf>
    <xf numFmtId="38" fontId="5" fillId="0" borderId="1" xfId="2" applyFont="1" applyFill="1" applyBorder="1" applyAlignment="1">
      <alignment horizontal="center"/>
    </xf>
    <xf numFmtId="38" fontId="1" fillId="0" borderId="146" xfId="2" applyFont="1" applyFill="1" applyBorder="1" applyAlignment="1">
      <alignment horizontal="center"/>
    </xf>
    <xf numFmtId="38" fontId="5" fillId="0" borderId="146" xfId="2" applyFont="1" applyFill="1" applyBorder="1" applyAlignment="1" applyProtection="1">
      <alignment horizontal="center" vertical="center"/>
      <protection locked="0"/>
    </xf>
    <xf numFmtId="38" fontId="11" fillId="0" borderId="0" xfId="2" applyFont="1" applyBorder="1" applyAlignment="1">
      <alignment vertical="center"/>
    </xf>
    <xf numFmtId="38" fontId="10" fillId="0" borderId="0" xfId="2" applyFont="1" applyFill="1" applyAlignment="1">
      <alignment vertical="top" wrapText="1"/>
    </xf>
    <xf numFmtId="38" fontId="10" fillId="0" borderId="0" xfId="2" applyFont="1" applyFill="1" applyAlignment="1">
      <alignment vertical="top"/>
    </xf>
    <xf numFmtId="38" fontId="10" fillId="0" borderId="9" xfId="2" applyFont="1" applyFill="1" applyBorder="1" applyAlignment="1">
      <alignment vertical="center"/>
    </xf>
    <xf numFmtId="38" fontId="20" fillId="0" borderId="0" xfId="2" applyFont="1" applyBorder="1" applyAlignment="1">
      <alignment vertical="center" wrapText="1"/>
    </xf>
    <xf numFmtId="38" fontId="10" fillId="14" borderId="9" xfId="2" applyFont="1" applyFill="1" applyBorder="1" applyAlignment="1">
      <alignment horizontal="center" vertical="center" wrapText="1"/>
    </xf>
    <xf numFmtId="185" fontId="10" fillId="14" borderId="147" xfId="2" applyNumberFormat="1" applyFont="1" applyFill="1" applyBorder="1" applyAlignment="1">
      <alignment horizontal="center" vertical="center" wrapText="1"/>
    </xf>
    <xf numFmtId="38" fontId="20" fillId="0" borderId="77" xfId="2" applyFont="1" applyBorder="1" applyAlignment="1">
      <alignment vertical="center"/>
    </xf>
    <xf numFmtId="38" fontId="20" fillId="0" borderId="78" xfId="2" applyFont="1" applyBorder="1" applyAlignment="1">
      <alignment vertical="center"/>
    </xf>
    <xf numFmtId="38" fontId="10" fillId="0" borderId="148" xfId="2" applyFont="1" applyBorder="1" applyAlignment="1">
      <alignment vertical="center"/>
    </xf>
    <xf numFmtId="38" fontId="10" fillId="0" borderId="79" xfId="2" applyFont="1" applyBorder="1" applyAlignment="1">
      <alignment vertical="center"/>
    </xf>
    <xf numFmtId="38" fontId="10" fillId="0" borderId="149" xfId="2" applyFont="1" applyBorder="1" applyAlignment="1">
      <alignment vertical="center"/>
    </xf>
    <xf numFmtId="38" fontId="10" fillId="0" borderId="150" xfId="2" applyFont="1" applyBorder="1" applyAlignment="1">
      <alignment vertical="center"/>
    </xf>
    <xf numFmtId="38" fontId="10" fillId="0" borderId="150" xfId="2" applyFont="1" applyFill="1" applyBorder="1" applyAlignment="1">
      <alignment vertical="center"/>
    </xf>
    <xf numFmtId="38" fontId="10" fillId="0" borderId="151" xfId="2" applyFont="1" applyBorder="1" applyAlignment="1">
      <alignment vertical="center"/>
    </xf>
    <xf numFmtId="38" fontId="10" fillId="0" borderId="9" xfId="2" applyFont="1" applyBorder="1" applyAlignment="1">
      <alignment vertical="center"/>
    </xf>
    <xf numFmtId="38" fontId="10" fillId="0" borderId="24" xfId="2" applyFont="1" applyBorder="1" applyAlignment="1">
      <alignment vertical="center"/>
    </xf>
    <xf numFmtId="38" fontId="20" fillId="0" borderId="152" xfId="2" applyFont="1" applyBorder="1" applyAlignment="1">
      <alignment vertical="center" wrapText="1"/>
    </xf>
    <xf numFmtId="38" fontId="20" fillId="0" borderId="153" xfId="2" applyFont="1" applyBorder="1" applyAlignment="1">
      <alignment vertical="center" wrapText="1"/>
    </xf>
    <xf numFmtId="38" fontId="20" fillId="0" borderId="154" xfId="2" applyFont="1" applyBorder="1" applyAlignment="1">
      <alignment vertical="center" wrapText="1"/>
    </xf>
    <xf numFmtId="38" fontId="20" fillId="14" borderId="155" xfId="2" applyFont="1" applyFill="1" applyBorder="1" applyAlignment="1">
      <alignment vertical="center" wrapText="1"/>
    </xf>
    <xf numFmtId="38" fontId="20" fillId="14" borderId="155" xfId="2" applyFont="1" applyFill="1" applyBorder="1" applyAlignment="1">
      <alignment horizontal="center" vertical="center" wrapText="1"/>
    </xf>
    <xf numFmtId="38" fontId="20" fillId="14" borderId="156" xfId="2" applyFont="1" applyFill="1" applyBorder="1" applyAlignment="1">
      <alignment horizontal="center" vertical="center"/>
    </xf>
    <xf numFmtId="38" fontId="20" fillId="14" borderId="157" xfId="2" applyFont="1" applyFill="1" applyBorder="1" applyAlignment="1">
      <alignment horizontal="center" vertical="center" wrapText="1"/>
    </xf>
    <xf numFmtId="38" fontId="20" fillId="14" borderId="158" xfId="2" applyFont="1" applyFill="1" applyBorder="1" applyAlignment="1">
      <alignment horizontal="center" vertical="center" wrapText="1"/>
    </xf>
    <xf numFmtId="38" fontId="20" fillId="14" borderId="159" xfId="2" applyFont="1" applyFill="1" applyBorder="1" applyAlignment="1">
      <alignment horizontal="center" vertical="center" wrapText="1"/>
    </xf>
    <xf numFmtId="38" fontId="20" fillId="14" borderId="160" xfId="2" applyFont="1" applyFill="1" applyBorder="1" applyAlignment="1">
      <alignment vertical="center" wrapText="1"/>
    </xf>
    <xf numFmtId="49" fontId="30" fillId="0" borderId="161" xfId="2" applyNumberFormat="1" applyFont="1" applyBorder="1" applyAlignment="1">
      <alignment horizontal="center" vertical="center" wrapText="1"/>
    </xf>
    <xf numFmtId="38" fontId="30" fillId="0" borderId="161" xfId="2" applyFont="1" applyBorder="1" applyAlignment="1">
      <alignment horizontal="center" vertical="center" wrapText="1"/>
    </xf>
    <xf numFmtId="49" fontId="30" fillId="0" borderId="162" xfId="2" applyNumberFormat="1" applyFont="1" applyBorder="1" applyAlignment="1">
      <alignment horizontal="center" vertical="center" wrapText="1"/>
    </xf>
    <xf numFmtId="38" fontId="30" fillId="0" borderId="162" xfId="2" applyFont="1" applyBorder="1" applyAlignment="1">
      <alignment horizontal="center" vertical="center" wrapText="1"/>
    </xf>
    <xf numFmtId="49" fontId="30" fillId="0" borderId="163" xfId="2" applyNumberFormat="1" applyFont="1" applyBorder="1" applyAlignment="1">
      <alignment horizontal="center" vertical="center" wrapText="1"/>
    </xf>
    <xf numFmtId="38" fontId="30" fillId="0" borderId="163" xfId="2" applyFont="1" applyBorder="1" applyAlignment="1">
      <alignment horizontal="center" vertical="center"/>
    </xf>
    <xf numFmtId="49" fontId="30" fillId="0" borderId="164" xfId="2" applyNumberFormat="1" applyFont="1" applyBorder="1" applyAlignment="1">
      <alignment horizontal="center" vertical="center"/>
    </xf>
    <xf numFmtId="49" fontId="30" fillId="0" borderId="161" xfId="2" applyNumberFormat="1" applyFont="1" applyBorder="1" applyAlignment="1">
      <alignment horizontal="right" vertical="center" wrapText="1"/>
    </xf>
    <xf numFmtId="49" fontId="30" fillId="0" borderId="162" xfId="2" applyNumberFormat="1" applyFont="1" applyBorder="1" applyAlignment="1">
      <alignment horizontal="right" vertical="center" wrapText="1"/>
    </xf>
    <xf numFmtId="49" fontId="30" fillId="0" borderId="163" xfId="2" applyNumberFormat="1" applyFont="1" applyBorder="1" applyAlignment="1">
      <alignment horizontal="right" vertical="center"/>
    </xf>
    <xf numFmtId="49" fontId="30" fillId="0" borderId="165" xfId="2" applyNumberFormat="1" applyFont="1" applyBorder="1" applyAlignment="1">
      <alignment horizontal="right" vertical="center"/>
    </xf>
    <xf numFmtId="49" fontId="30" fillId="0" borderId="166" xfId="2" applyNumberFormat="1" applyFont="1" applyBorder="1" applyAlignment="1">
      <alignment horizontal="right" vertical="center"/>
    </xf>
    <xf numFmtId="38" fontId="10" fillId="0" borderId="167" xfId="2" applyFont="1" applyBorder="1" applyAlignment="1">
      <alignment vertical="center"/>
    </xf>
    <xf numFmtId="185" fontId="10" fillId="14" borderId="9" xfId="2" applyNumberFormat="1" applyFont="1" applyFill="1" applyBorder="1" applyAlignment="1">
      <alignment horizontal="center" vertical="center" wrapText="1"/>
    </xf>
    <xf numFmtId="185" fontId="10" fillId="14" borderId="24" xfId="2" applyNumberFormat="1" applyFont="1" applyFill="1" applyBorder="1" applyAlignment="1">
      <alignment horizontal="center" vertical="center" wrapText="1"/>
    </xf>
    <xf numFmtId="38" fontId="10" fillId="14" borderId="39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8" fontId="19" fillId="0" borderId="0" xfId="2" applyFont="1" applyFill="1" applyBorder="1" applyAlignment="1">
      <alignment vertical="center" wrapText="1"/>
    </xf>
    <xf numFmtId="38" fontId="10" fillId="16" borderId="168" xfId="2" applyFont="1" applyFill="1" applyBorder="1" applyAlignment="1">
      <alignment vertical="center"/>
    </xf>
    <xf numFmtId="38" fontId="10" fillId="16" borderId="79" xfId="2" applyFont="1" applyFill="1" applyBorder="1" applyAlignment="1">
      <alignment vertical="center"/>
    </xf>
    <xf numFmtId="185" fontId="10" fillId="16" borderId="0" xfId="2" applyNumberFormat="1" applyFont="1" applyFill="1" applyBorder="1" applyAlignment="1">
      <alignment horizontal="center" vertical="center"/>
    </xf>
    <xf numFmtId="38" fontId="10" fillId="16" borderId="77" xfId="2" applyFont="1" applyFill="1" applyBorder="1" applyAlignment="1">
      <alignment vertical="center"/>
    </xf>
    <xf numFmtId="38" fontId="10" fillId="16" borderId="0" xfId="2" applyFont="1" applyFill="1" applyBorder="1" applyAlignment="1">
      <alignment vertical="center" wrapText="1"/>
    </xf>
    <xf numFmtId="38" fontId="10" fillId="16" borderId="168" xfId="2" applyFont="1" applyFill="1" applyBorder="1" applyAlignment="1">
      <alignment vertical="center" wrapText="1"/>
    </xf>
    <xf numFmtId="38" fontId="10" fillId="16" borderId="0" xfId="2" applyFont="1" applyFill="1" applyBorder="1" applyAlignment="1">
      <alignment horizontal="center" vertical="center" wrapText="1"/>
    </xf>
    <xf numFmtId="38" fontId="10" fillId="16" borderId="0" xfId="2" applyFont="1" applyFill="1" applyAlignment="1">
      <alignment vertical="center"/>
    </xf>
    <xf numFmtId="38" fontId="10" fillId="16" borderId="0" xfId="2" applyFont="1" applyFill="1" applyBorder="1" applyAlignment="1">
      <alignment vertical="center"/>
    </xf>
    <xf numFmtId="0" fontId="0" fillId="6" borderId="169" xfId="0" applyFill="1" applyBorder="1"/>
    <xf numFmtId="38" fontId="10" fillId="6" borderId="170" xfId="2" applyFont="1" applyFill="1" applyBorder="1" applyAlignment="1">
      <alignment vertical="center"/>
    </xf>
    <xf numFmtId="38" fontId="10" fillId="6" borderId="163" xfId="2" applyFont="1" applyFill="1" applyBorder="1" applyAlignment="1">
      <alignment vertical="center"/>
    </xf>
    <xf numFmtId="38" fontId="10" fillId="16" borderId="79" xfId="2" applyFont="1" applyFill="1" applyBorder="1" applyAlignment="1">
      <alignment horizontal="center" vertical="center" wrapText="1"/>
    </xf>
    <xf numFmtId="38" fontId="10" fillId="16" borderId="0" xfId="2" applyFont="1" applyFill="1" applyBorder="1" applyAlignment="1">
      <alignment horizontal="center" vertical="center"/>
    </xf>
    <xf numFmtId="38" fontId="0" fillId="0" borderId="0" xfId="2" applyFont="1" applyFill="1" applyAlignment="1">
      <alignment horizontal="center"/>
    </xf>
    <xf numFmtId="38" fontId="0" fillId="0" borderId="0" xfId="2" applyFont="1" applyFill="1" applyAlignment="1">
      <alignment horizontal="center" vertical="center"/>
    </xf>
    <xf numFmtId="38" fontId="25" fillId="0" borderId="0" xfId="1" applyNumberFormat="1" applyFont="1" applyFill="1" applyBorder="1" applyAlignment="1" applyProtection="1">
      <alignment horizontal="center" vertical="center"/>
    </xf>
    <xf numFmtId="38" fontId="25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 applyProtection="1">
      <alignment horizontal="center" vertical="center"/>
      <protection hidden="1"/>
    </xf>
    <xf numFmtId="38" fontId="10" fillId="0" borderId="0" xfId="2" applyFont="1" applyFill="1" applyAlignment="1" applyProtection="1">
      <alignment vertical="center"/>
      <protection hidden="1"/>
    </xf>
    <xf numFmtId="38" fontId="10" fillId="0" borderId="0" xfId="2" applyFont="1" applyFill="1" applyBorder="1" applyAlignment="1" applyProtection="1">
      <alignment vertical="center"/>
      <protection hidden="1"/>
    </xf>
    <xf numFmtId="38" fontId="11" fillId="0" borderId="0" xfId="2" applyFont="1" applyFill="1" applyBorder="1" applyAlignment="1" applyProtection="1">
      <alignment horizontal="center" vertical="center"/>
      <protection hidden="1"/>
    </xf>
    <xf numFmtId="38" fontId="11" fillId="3" borderId="8" xfId="2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38" fontId="11" fillId="3" borderId="258" xfId="2" applyFont="1" applyFill="1" applyBorder="1" applyAlignment="1" applyProtection="1">
      <alignment horizontal="center" vertical="center"/>
      <protection hidden="1"/>
    </xf>
    <xf numFmtId="0" fontId="9" fillId="0" borderId="259" xfId="2" applyNumberFormat="1" applyFont="1" applyFill="1" applyBorder="1" applyAlignment="1" applyProtection="1">
      <alignment horizontal="left" vertical="center" shrinkToFit="1"/>
      <protection hidden="1"/>
    </xf>
    <xf numFmtId="0" fontId="9" fillId="0" borderId="187" xfId="2" applyNumberFormat="1" applyFont="1" applyFill="1" applyBorder="1" applyAlignment="1" applyProtection="1">
      <alignment horizontal="left" vertical="center" shrinkToFit="1"/>
      <protection hidden="1"/>
    </xf>
    <xf numFmtId="38" fontId="9" fillId="0" borderId="0" xfId="2" applyFont="1" applyFill="1" applyBorder="1" applyAlignment="1" applyProtection="1">
      <alignment horizontal="center" vertical="center" shrinkToFit="1"/>
      <protection hidden="1"/>
    </xf>
    <xf numFmtId="38" fontId="25" fillId="0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260" xfId="2" applyNumberFormat="1" applyFont="1" applyFill="1" applyBorder="1" applyAlignment="1" applyProtection="1">
      <alignment horizontal="left" vertical="center" shrinkToFit="1"/>
      <protection hidden="1"/>
    </xf>
    <xf numFmtId="0" fontId="9" fillId="0" borderId="200" xfId="2" applyNumberFormat="1" applyFont="1" applyFill="1" applyBorder="1" applyAlignment="1" applyProtection="1">
      <alignment horizontal="left" vertical="center" shrinkToFit="1"/>
      <protection hidden="1"/>
    </xf>
    <xf numFmtId="38" fontId="8" fillId="0" borderId="0" xfId="2" applyFont="1" applyFill="1" applyAlignment="1" applyProtection="1">
      <alignment horizontal="right" vertical="center"/>
      <protection hidden="1"/>
    </xf>
    <xf numFmtId="0" fontId="9" fillId="0" borderId="260" xfId="2" applyNumberFormat="1" applyFont="1" applyFill="1" applyBorder="1" applyAlignment="1" applyProtection="1">
      <alignment vertical="center" shrinkToFit="1"/>
      <protection hidden="1"/>
    </xf>
    <xf numFmtId="0" fontId="9" fillId="0" borderId="200" xfId="2" applyNumberFormat="1" applyFont="1" applyFill="1" applyBorder="1" applyAlignment="1" applyProtection="1">
      <alignment vertical="center" shrinkToFit="1"/>
      <protection hidden="1"/>
    </xf>
    <xf numFmtId="0" fontId="9" fillId="0" borderId="261" xfId="2" applyNumberFormat="1" applyFont="1" applyFill="1" applyBorder="1" applyAlignment="1" applyProtection="1">
      <alignment vertical="center" shrinkToFit="1"/>
      <protection hidden="1"/>
    </xf>
    <xf numFmtId="0" fontId="9" fillId="0" borderId="198" xfId="2" applyNumberFormat="1" applyFont="1" applyFill="1" applyBorder="1" applyAlignment="1" applyProtection="1">
      <alignment vertical="center" shrinkToFit="1"/>
      <protection hidden="1"/>
    </xf>
    <xf numFmtId="38" fontId="12" fillId="0" borderId="0" xfId="2" applyFont="1" applyFill="1" applyBorder="1" applyAlignment="1" applyProtection="1">
      <alignment horizontal="center" vertical="center" textRotation="255"/>
      <protection hidden="1"/>
    </xf>
    <xf numFmtId="38" fontId="9" fillId="0" borderId="0" xfId="2" applyFont="1" applyFill="1" applyBorder="1" applyAlignment="1" applyProtection="1">
      <alignment horizontal="left" vertical="center"/>
      <protection hidden="1"/>
    </xf>
    <xf numFmtId="38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5" borderId="57" xfId="0" applyFont="1" applyFill="1" applyBorder="1" applyAlignment="1" applyProtection="1">
      <alignment horizontal="center" vertical="center"/>
      <protection hidden="1"/>
    </xf>
    <xf numFmtId="38" fontId="10" fillId="0" borderId="0" xfId="2" applyFont="1" applyFill="1" applyBorder="1" applyAlignment="1" applyProtection="1">
      <alignment horizontal="center" vertical="center"/>
      <protection hidden="1"/>
    </xf>
    <xf numFmtId="38" fontId="31" fillId="0" borderId="0" xfId="2" applyFont="1" applyFill="1" applyBorder="1" applyAlignment="1" applyProtection="1">
      <alignment horizontal="center" vertical="center"/>
      <protection hidden="1"/>
    </xf>
    <xf numFmtId="38" fontId="34" fillId="0" borderId="109" xfId="2" applyFont="1" applyFill="1" applyBorder="1" applyAlignment="1" applyProtection="1">
      <alignment horizontal="center" vertical="center"/>
      <protection locked="0" hidden="1"/>
    </xf>
    <xf numFmtId="38" fontId="34" fillId="0" borderId="110" xfId="2" applyFont="1" applyFill="1" applyBorder="1" applyAlignment="1" applyProtection="1">
      <alignment horizontal="center" vertical="center"/>
      <protection locked="0" hidden="1"/>
    </xf>
    <xf numFmtId="38" fontId="34" fillId="0" borderId="111" xfId="2" applyFont="1" applyFill="1" applyBorder="1" applyAlignment="1" applyProtection="1">
      <alignment horizontal="center" vertical="center"/>
      <protection locked="0" hidden="1"/>
    </xf>
    <xf numFmtId="38" fontId="34" fillId="0" borderId="112" xfId="2" applyFont="1" applyFill="1" applyBorder="1" applyAlignment="1" applyProtection="1">
      <alignment horizontal="center" vertical="center"/>
      <protection locked="0" hidden="1"/>
    </xf>
    <xf numFmtId="38" fontId="34" fillId="0" borderId="113" xfId="2" applyFont="1" applyFill="1" applyBorder="1" applyAlignment="1" applyProtection="1">
      <alignment horizontal="center" vertical="center"/>
      <protection locked="0" hidden="1"/>
    </xf>
    <xf numFmtId="38" fontId="34" fillId="0" borderId="114" xfId="2" applyFont="1" applyFill="1" applyBorder="1" applyAlignment="1" applyProtection="1">
      <alignment horizontal="center" vertical="center"/>
      <protection locked="0" hidden="1"/>
    </xf>
    <xf numFmtId="38" fontId="34" fillId="0" borderId="115" xfId="2" applyFont="1" applyFill="1" applyBorder="1" applyAlignment="1" applyProtection="1">
      <alignment horizontal="center" vertical="center"/>
      <protection locked="0" hidden="1"/>
    </xf>
    <xf numFmtId="38" fontId="34" fillId="0" borderId="116" xfId="2" applyFont="1" applyFill="1" applyBorder="1" applyAlignment="1" applyProtection="1">
      <alignment horizontal="center" vertical="center"/>
      <protection locked="0" hidden="1"/>
    </xf>
    <xf numFmtId="38" fontId="34" fillId="0" borderId="117" xfId="2" applyFont="1" applyFill="1" applyBorder="1" applyAlignment="1" applyProtection="1">
      <alignment horizontal="center" vertical="center"/>
      <protection locked="0" hidden="1"/>
    </xf>
    <xf numFmtId="38" fontId="34" fillId="0" borderId="0" xfId="2" applyFont="1" applyFill="1" applyBorder="1" applyAlignment="1" applyProtection="1">
      <alignment horizontal="center" vertical="center"/>
      <protection hidden="1"/>
    </xf>
    <xf numFmtId="38" fontId="35" fillId="0" borderId="0" xfId="2" applyFont="1" applyFill="1" applyAlignment="1" applyProtection="1">
      <alignment vertical="center"/>
      <protection hidden="1"/>
    </xf>
    <xf numFmtId="38" fontId="35" fillId="0" borderId="0" xfId="2" applyFont="1" applyFill="1" applyBorder="1" applyAlignment="1" applyProtection="1">
      <alignment vertical="center"/>
      <protection hidden="1"/>
    </xf>
    <xf numFmtId="38" fontId="33" fillId="0" borderId="0" xfId="2" applyFont="1" applyFill="1" applyBorder="1" applyAlignment="1" applyProtection="1">
      <alignment horizontal="center" vertical="center"/>
      <protection hidden="1"/>
    </xf>
    <xf numFmtId="38" fontId="36" fillId="0" borderId="0" xfId="1" applyNumberFormat="1" applyFont="1" applyFill="1" applyBorder="1" applyAlignment="1" applyProtection="1">
      <alignment horizontal="center" vertical="center"/>
      <protection hidden="1"/>
    </xf>
    <xf numFmtId="38" fontId="36" fillId="0" borderId="0" xfId="2" applyFont="1" applyFill="1" applyBorder="1" applyAlignment="1" applyProtection="1">
      <alignment horizontal="center" vertical="center"/>
      <protection hidden="1"/>
    </xf>
    <xf numFmtId="0" fontId="37" fillId="4" borderId="9" xfId="0" applyFont="1" applyFill="1" applyBorder="1" applyAlignment="1" applyProtection="1">
      <alignment horizontal="center" vertical="center"/>
      <protection hidden="1"/>
    </xf>
    <xf numFmtId="0" fontId="37" fillId="4" borderId="23" xfId="0" applyFont="1" applyFill="1" applyBorder="1" applyAlignment="1" applyProtection="1">
      <alignment horizontal="center" vertical="center"/>
      <protection hidden="1"/>
    </xf>
    <xf numFmtId="0" fontId="37" fillId="4" borderId="24" xfId="0" applyFont="1" applyFill="1" applyBorder="1" applyAlignment="1" applyProtection="1">
      <alignment horizontal="center" vertical="center"/>
      <protection hidden="1"/>
    </xf>
    <xf numFmtId="38" fontId="32" fillId="0" borderId="0" xfId="2" applyFont="1" applyFill="1" applyBorder="1" applyAlignment="1" applyProtection="1">
      <alignment horizontal="center" vertical="center" textRotation="255"/>
      <protection hidden="1"/>
    </xf>
    <xf numFmtId="38" fontId="34" fillId="0" borderId="0" xfId="2" applyFont="1" applyFill="1" applyBorder="1" applyAlignment="1" applyProtection="1">
      <alignment horizontal="left" vertical="center"/>
      <protection hidden="1"/>
    </xf>
    <xf numFmtId="38" fontId="34" fillId="0" borderId="0" xfId="2" applyFont="1" applyFill="1" applyBorder="1" applyAlignment="1" applyProtection="1">
      <alignment horizontal="right" vertical="center"/>
      <protection hidden="1"/>
    </xf>
    <xf numFmtId="38" fontId="35" fillId="0" borderId="0" xfId="2" applyFont="1" applyAlignment="1" applyProtection="1">
      <alignment vertical="center"/>
      <protection hidden="1"/>
    </xf>
    <xf numFmtId="38" fontId="33" fillId="0" borderId="0" xfId="2" applyFont="1" applyBorder="1" applyAlignment="1" applyProtection="1">
      <alignment vertical="center"/>
      <protection hidden="1"/>
    </xf>
    <xf numFmtId="38" fontId="35" fillId="0" borderId="0" xfId="2" applyFont="1" applyBorder="1" applyAlignment="1" applyProtection="1">
      <alignment vertical="center"/>
      <protection hidden="1"/>
    </xf>
    <xf numFmtId="38" fontId="37" fillId="0" borderId="0" xfId="2" applyFont="1" applyAlignment="1" applyProtection="1">
      <alignment vertical="center"/>
      <protection hidden="1"/>
    </xf>
    <xf numFmtId="38" fontId="33" fillId="0" borderId="0" xfId="2" applyFont="1" applyAlignment="1" applyProtection="1">
      <alignment vertical="center"/>
      <protection hidden="1"/>
    </xf>
    <xf numFmtId="38" fontId="35" fillId="0" borderId="148" xfId="2" applyFont="1" applyBorder="1" applyAlignment="1" applyProtection="1">
      <alignment vertical="center"/>
      <protection hidden="1"/>
    </xf>
    <xf numFmtId="38" fontId="35" fillId="0" borderId="79" xfId="2" applyFont="1" applyBorder="1" applyAlignment="1" applyProtection="1">
      <alignment vertical="center"/>
      <protection hidden="1"/>
    </xf>
    <xf numFmtId="38" fontId="35" fillId="0" borderId="9" xfId="2" applyFont="1" applyBorder="1" applyAlignment="1" applyProtection="1">
      <alignment vertical="center"/>
      <protection hidden="1"/>
    </xf>
    <xf numFmtId="38" fontId="35" fillId="0" borderId="59" xfId="2" applyFont="1" applyFill="1" applyBorder="1" applyAlignment="1" applyProtection="1">
      <alignment vertical="center"/>
      <protection hidden="1"/>
    </xf>
    <xf numFmtId="38" fontId="35" fillId="0" borderId="60" xfId="2" applyFont="1" applyFill="1" applyBorder="1" applyAlignment="1" applyProtection="1">
      <alignment vertical="center"/>
      <protection hidden="1"/>
    </xf>
    <xf numFmtId="38" fontId="35" fillId="0" borderId="60" xfId="2" applyFont="1" applyFill="1" applyBorder="1" applyAlignment="1" applyProtection="1">
      <alignment horizontal="center" vertical="center" wrapText="1"/>
      <protection hidden="1"/>
    </xf>
    <xf numFmtId="38" fontId="35" fillId="0" borderId="130" xfId="2" applyFont="1" applyFill="1" applyBorder="1" applyAlignment="1" applyProtection="1">
      <alignment horizontal="center" vertical="center" wrapText="1"/>
      <protection hidden="1"/>
    </xf>
    <xf numFmtId="38" fontId="38" fillId="14" borderId="60" xfId="2" applyFont="1" applyFill="1" applyBorder="1" applyAlignment="1" applyProtection="1">
      <alignment horizontal="center" vertical="center" wrapText="1"/>
      <protection hidden="1"/>
    </xf>
    <xf numFmtId="38" fontId="35" fillId="14" borderId="60" xfId="2" applyFont="1" applyFill="1" applyBorder="1" applyAlignment="1" applyProtection="1">
      <alignment horizontal="center" vertical="center" wrapText="1"/>
      <protection hidden="1"/>
    </xf>
    <xf numFmtId="38" fontId="35" fillId="14" borderId="128" xfId="2" applyFont="1" applyFill="1" applyBorder="1" applyAlignment="1" applyProtection="1">
      <alignment horizontal="center" vertical="center" wrapText="1"/>
      <protection hidden="1"/>
    </xf>
    <xf numFmtId="38" fontId="35" fillId="0" borderId="61" xfId="2" applyFont="1" applyFill="1" applyBorder="1" applyAlignment="1" applyProtection="1">
      <alignment horizontal="center" vertical="center"/>
      <protection hidden="1"/>
    </xf>
    <xf numFmtId="38" fontId="35" fillId="0" borderId="62" xfId="2" applyFont="1" applyFill="1" applyBorder="1" applyAlignment="1" applyProtection="1">
      <alignment horizontal="center" vertical="center"/>
      <protection hidden="1"/>
    </xf>
    <xf numFmtId="38" fontId="35" fillId="14" borderId="1" xfId="2" applyFont="1" applyFill="1" applyBorder="1" applyAlignment="1" applyProtection="1">
      <alignment horizontal="center" vertical="center"/>
      <protection hidden="1"/>
    </xf>
    <xf numFmtId="38" fontId="35" fillId="14" borderId="62" xfId="2" applyFont="1" applyFill="1" applyBorder="1" applyAlignment="1" applyProtection="1">
      <alignment horizontal="right" vertical="center"/>
      <protection hidden="1"/>
    </xf>
    <xf numFmtId="38" fontId="35" fillId="0" borderId="63" xfId="2" applyFont="1" applyFill="1" applyBorder="1" applyAlignment="1" applyProtection="1">
      <alignment horizontal="right" vertical="center"/>
      <protection hidden="1"/>
    </xf>
    <xf numFmtId="38" fontId="35" fillId="14" borderId="64" xfId="2" applyFont="1" applyFill="1" applyBorder="1" applyAlignment="1" applyProtection="1">
      <alignment horizontal="right" vertical="center"/>
      <protection hidden="1"/>
    </xf>
    <xf numFmtId="38" fontId="35" fillId="0" borderId="62" xfId="2" applyFont="1" applyFill="1" applyBorder="1" applyAlignment="1" applyProtection="1">
      <alignment vertical="center"/>
      <protection hidden="1"/>
    </xf>
    <xf numFmtId="38" fontId="35" fillId="0" borderId="65" xfId="2" applyFont="1" applyFill="1" applyBorder="1" applyAlignment="1" applyProtection="1">
      <alignment horizontal="center" vertical="center"/>
      <protection hidden="1"/>
    </xf>
    <xf numFmtId="38" fontId="35" fillId="0" borderId="136" xfId="2" applyFont="1" applyFill="1" applyBorder="1" applyAlignment="1" applyProtection="1">
      <alignment vertical="center"/>
      <protection hidden="1"/>
    </xf>
    <xf numFmtId="38" fontId="35" fillId="0" borderId="38" xfId="2" applyFont="1" applyFill="1" applyBorder="1" applyAlignment="1" applyProtection="1">
      <alignment horizontal="right" vertical="center"/>
      <protection hidden="1"/>
    </xf>
    <xf numFmtId="38" fontId="35" fillId="14" borderId="67" xfId="2" applyFont="1" applyFill="1" applyBorder="1" applyAlignment="1" applyProtection="1">
      <alignment horizontal="right" vertical="center"/>
      <protection hidden="1"/>
    </xf>
    <xf numFmtId="38" fontId="35" fillId="0" borderId="66" xfId="2" applyFont="1" applyFill="1" applyBorder="1" applyAlignment="1" applyProtection="1">
      <alignment vertical="center"/>
      <protection hidden="1"/>
    </xf>
    <xf numFmtId="38" fontId="35" fillId="0" borderId="36" xfId="2" applyFont="1" applyFill="1" applyBorder="1" applyAlignment="1" applyProtection="1">
      <alignment vertical="center"/>
      <protection hidden="1"/>
    </xf>
    <xf numFmtId="38" fontId="40" fillId="0" borderId="137" xfId="2" applyFont="1" applyFill="1" applyBorder="1" applyAlignment="1" applyProtection="1">
      <alignment horizontal="right" vertical="center" shrinkToFit="1"/>
      <protection hidden="1"/>
    </xf>
    <xf numFmtId="38" fontId="35" fillId="0" borderId="138" xfId="2" applyFont="1" applyFill="1" applyBorder="1" applyAlignment="1" applyProtection="1">
      <alignment horizontal="left" vertical="center" shrinkToFit="1"/>
      <protection hidden="1"/>
    </xf>
    <xf numFmtId="38" fontId="35" fillId="0" borderId="68" xfId="2" applyFont="1" applyFill="1" applyBorder="1" applyAlignment="1" applyProtection="1">
      <alignment horizontal="center" vertical="center"/>
      <protection hidden="1"/>
    </xf>
    <xf numFmtId="38" fontId="35" fillId="0" borderId="139" xfId="2" applyFont="1" applyFill="1" applyBorder="1" applyAlignment="1" applyProtection="1">
      <alignment horizontal="right" vertical="center"/>
      <protection hidden="1"/>
    </xf>
    <xf numFmtId="38" fontId="35" fillId="0" borderId="68" xfId="2" applyFont="1" applyFill="1" applyBorder="1" applyAlignment="1" applyProtection="1">
      <alignment horizontal="right" vertical="center"/>
      <protection hidden="1"/>
    </xf>
    <xf numFmtId="38" fontId="35" fillId="14" borderId="140" xfId="2" applyFont="1" applyFill="1" applyBorder="1" applyAlignment="1" applyProtection="1">
      <alignment horizontal="right" vertical="center"/>
      <protection hidden="1"/>
    </xf>
    <xf numFmtId="38" fontId="35" fillId="14" borderId="70" xfId="2" applyFont="1" applyFill="1" applyBorder="1" applyAlignment="1" applyProtection="1">
      <alignment horizontal="right" vertical="center"/>
      <protection hidden="1"/>
    </xf>
    <xf numFmtId="38" fontId="35" fillId="0" borderId="69" xfId="2" applyFont="1" applyFill="1" applyBorder="1" applyAlignment="1" applyProtection="1">
      <alignment vertical="center"/>
      <protection hidden="1"/>
    </xf>
    <xf numFmtId="38" fontId="35" fillId="0" borderId="68" xfId="2" applyFont="1" applyFill="1" applyBorder="1" applyAlignment="1" applyProtection="1">
      <alignment vertical="center"/>
      <protection hidden="1"/>
    </xf>
    <xf numFmtId="38" fontId="35" fillId="16" borderId="79" xfId="2" applyFont="1" applyFill="1" applyBorder="1" applyAlignment="1" applyProtection="1">
      <alignment horizontal="center" vertical="center" wrapText="1"/>
      <protection hidden="1"/>
    </xf>
    <xf numFmtId="38" fontId="35" fillId="16" borderId="168" xfId="2" applyFont="1" applyFill="1" applyBorder="1" applyAlignment="1" applyProtection="1">
      <alignment vertical="center"/>
      <protection hidden="1"/>
    </xf>
    <xf numFmtId="38" fontId="35" fillId="16" borderId="79" xfId="2" applyFont="1" applyFill="1" applyBorder="1" applyAlignment="1" applyProtection="1">
      <alignment vertical="center"/>
      <protection hidden="1"/>
    </xf>
    <xf numFmtId="38" fontId="35" fillId="0" borderId="71" xfId="2" applyFont="1" applyFill="1" applyBorder="1" applyAlignment="1" applyProtection="1">
      <alignment vertical="center"/>
      <protection hidden="1"/>
    </xf>
    <xf numFmtId="38" fontId="35" fillId="0" borderId="65" xfId="2" applyFont="1" applyFill="1" applyBorder="1" applyAlignment="1" applyProtection="1">
      <alignment vertical="center"/>
      <protection hidden="1"/>
    </xf>
    <xf numFmtId="38" fontId="35" fillId="0" borderId="63" xfId="2" applyFont="1" applyFill="1" applyBorder="1" applyAlignment="1" applyProtection="1">
      <alignment vertical="center"/>
      <protection hidden="1"/>
    </xf>
    <xf numFmtId="185" fontId="35" fillId="16" borderId="0" xfId="2" applyNumberFormat="1" applyFont="1" applyFill="1" applyBorder="1" applyAlignment="1" applyProtection="1">
      <alignment horizontal="center" vertical="center"/>
      <protection hidden="1"/>
    </xf>
    <xf numFmtId="38" fontId="35" fillId="16" borderId="77" xfId="2" applyFont="1" applyFill="1" applyBorder="1" applyAlignment="1" applyProtection="1">
      <alignment vertical="center"/>
      <protection hidden="1"/>
    </xf>
    <xf numFmtId="38" fontId="35" fillId="0" borderId="38" xfId="2" applyFont="1" applyFill="1" applyBorder="1" applyAlignment="1" applyProtection="1">
      <alignment horizontal="center" vertical="center"/>
      <protection hidden="1"/>
    </xf>
    <xf numFmtId="38" fontId="35" fillId="0" borderId="141" xfId="2" applyFont="1" applyFill="1" applyBorder="1" applyAlignment="1" applyProtection="1">
      <alignment vertical="center"/>
      <protection hidden="1"/>
    </xf>
    <xf numFmtId="38" fontId="35" fillId="14" borderId="72" xfId="2" applyFont="1" applyFill="1" applyBorder="1" applyAlignment="1" applyProtection="1">
      <alignment horizontal="right" vertical="center"/>
      <protection hidden="1"/>
    </xf>
    <xf numFmtId="38" fontId="35" fillId="0" borderId="38" xfId="2" applyFont="1" applyFill="1" applyBorder="1" applyAlignment="1" applyProtection="1">
      <alignment vertical="center"/>
      <protection hidden="1"/>
    </xf>
    <xf numFmtId="38" fontId="35" fillId="0" borderId="2" xfId="2" applyFont="1" applyFill="1" applyBorder="1" applyAlignment="1" applyProtection="1">
      <alignment horizontal="right" vertical="center" shrinkToFit="1"/>
      <protection hidden="1"/>
    </xf>
    <xf numFmtId="38" fontId="35" fillId="0" borderId="5" xfId="2" applyFont="1" applyFill="1" applyBorder="1" applyAlignment="1" applyProtection="1">
      <alignment horizontal="left" vertical="center" shrinkToFit="1"/>
      <protection hidden="1"/>
    </xf>
    <xf numFmtId="38" fontId="35" fillId="0" borderId="69" xfId="2" applyFont="1" applyFill="1" applyBorder="1" applyAlignment="1" applyProtection="1">
      <alignment horizontal="center" vertical="center"/>
      <protection hidden="1"/>
    </xf>
    <xf numFmtId="38" fontId="35" fillId="0" borderId="2" xfId="2" applyFont="1" applyFill="1" applyBorder="1" applyAlignment="1" applyProtection="1">
      <alignment horizontal="right" vertical="center"/>
      <protection hidden="1"/>
    </xf>
    <xf numFmtId="38" fontId="35" fillId="14" borderId="75" xfId="2" applyFont="1" applyFill="1" applyBorder="1" applyAlignment="1" applyProtection="1">
      <alignment horizontal="right" vertical="center"/>
      <protection hidden="1"/>
    </xf>
    <xf numFmtId="38" fontId="35" fillId="0" borderId="142" xfId="2" applyFont="1" applyFill="1" applyBorder="1" applyAlignment="1" applyProtection="1">
      <alignment vertical="center"/>
      <protection hidden="1"/>
    </xf>
    <xf numFmtId="38" fontId="35" fillId="0" borderId="73" xfId="2" applyFont="1" applyFill="1" applyBorder="1" applyAlignment="1" applyProtection="1">
      <alignment vertical="center"/>
      <protection hidden="1"/>
    </xf>
    <xf numFmtId="38" fontId="35" fillId="16" borderId="0" xfId="2" applyFont="1" applyFill="1" applyBorder="1" applyAlignment="1" applyProtection="1">
      <alignment vertical="center" wrapText="1"/>
      <protection hidden="1"/>
    </xf>
    <xf numFmtId="38" fontId="35" fillId="16" borderId="168" xfId="2" applyFont="1" applyFill="1" applyBorder="1" applyAlignment="1" applyProtection="1">
      <alignment vertical="center" wrapText="1"/>
      <protection hidden="1"/>
    </xf>
    <xf numFmtId="38" fontId="35" fillId="0" borderId="66" xfId="2" applyFont="1" applyFill="1" applyBorder="1" applyAlignment="1" applyProtection="1">
      <alignment horizontal="right" vertical="center"/>
      <protection hidden="1"/>
    </xf>
    <xf numFmtId="38" fontId="35" fillId="16" borderId="0" xfId="2" applyFont="1" applyFill="1" applyBorder="1" applyAlignment="1" applyProtection="1">
      <alignment horizontal="center" vertical="center" wrapText="1"/>
      <protection hidden="1"/>
    </xf>
    <xf numFmtId="38" fontId="35" fillId="0" borderId="7" xfId="2" applyFont="1" applyFill="1" applyBorder="1" applyAlignment="1" applyProtection="1">
      <alignment vertical="center"/>
      <protection hidden="1"/>
    </xf>
    <xf numFmtId="38" fontId="35" fillId="14" borderId="74" xfId="2" applyFont="1" applyFill="1" applyBorder="1" applyAlignment="1" applyProtection="1">
      <alignment horizontal="right" vertical="center"/>
      <protection hidden="1"/>
    </xf>
    <xf numFmtId="38" fontId="35" fillId="16" borderId="0" xfId="2" applyFont="1" applyFill="1" applyBorder="1" applyAlignment="1" applyProtection="1">
      <alignment horizontal="center" vertical="center"/>
      <protection hidden="1"/>
    </xf>
    <xf numFmtId="38" fontId="35" fillId="16" borderId="0" xfId="2" applyFont="1" applyFill="1" applyAlignment="1" applyProtection="1">
      <alignment vertical="center"/>
      <protection hidden="1"/>
    </xf>
    <xf numFmtId="38" fontId="35" fillId="16" borderId="0" xfId="2" applyFont="1" applyFill="1" applyBorder="1" applyAlignment="1" applyProtection="1">
      <alignment vertical="center"/>
      <protection hidden="1"/>
    </xf>
    <xf numFmtId="38" fontId="35" fillId="0" borderId="36" xfId="2" applyFont="1" applyFill="1" applyBorder="1" applyAlignment="1" applyProtection="1">
      <alignment horizontal="right" vertical="center"/>
      <protection hidden="1"/>
    </xf>
    <xf numFmtId="38" fontId="35" fillId="0" borderId="3" xfId="2" applyFont="1" applyFill="1" applyBorder="1" applyAlignment="1" applyProtection="1">
      <alignment horizontal="right" vertical="center"/>
      <protection hidden="1"/>
    </xf>
    <xf numFmtId="38" fontId="35" fillId="0" borderId="104" xfId="2" applyFont="1" applyFill="1" applyBorder="1" applyAlignment="1" applyProtection="1">
      <alignment horizontal="right" vertical="center" shrinkToFit="1"/>
      <protection hidden="1"/>
    </xf>
    <xf numFmtId="38" fontId="35" fillId="0" borderId="28" xfId="2" applyFont="1" applyFill="1" applyBorder="1" applyAlignment="1" applyProtection="1">
      <alignment horizontal="left" vertical="center" shrinkToFit="1"/>
      <protection hidden="1"/>
    </xf>
    <xf numFmtId="38" fontId="35" fillId="0" borderId="30" xfId="2" applyFont="1" applyFill="1" applyBorder="1" applyAlignment="1" applyProtection="1">
      <alignment horizontal="center" vertical="center"/>
      <protection hidden="1"/>
    </xf>
    <xf numFmtId="38" fontId="35" fillId="0" borderId="104" xfId="2" applyFont="1" applyFill="1" applyBorder="1" applyAlignment="1" applyProtection="1">
      <alignment horizontal="right" vertical="center"/>
      <protection hidden="1"/>
    </xf>
    <xf numFmtId="38" fontId="35" fillId="14" borderId="106" xfId="2" applyFont="1" applyFill="1" applyBorder="1" applyAlignment="1" applyProtection="1">
      <alignment horizontal="right" vertical="center"/>
      <protection hidden="1"/>
    </xf>
    <xf numFmtId="38" fontId="35" fillId="0" borderId="42" xfId="2" applyFont="1" applyFill="1" applyBorder="1" applyAlignment="1" applyProtection="1">
      <alignment horizontal="right" vertical="center"/>
      <protection hidden="1"/>
    </xf>
    <xf numFmtId="38" fontId="35" fillId="14" borderId="76" xfId="2" applyFont="1" applyFill="1" applyBorder="1" applyAlignment="1" applyProtection="1">
      <alignment horizontal="right" vertical="center"/>
      <protection hidden="1"/>
    </xf>
    <xf numFmtId="38" fontId="35" fillId="0" borderId="30" xfId="2" applyFont="1" applyFill="1" applyBorder="1" applyAlignment="1" applyProtection="1">
      <alignment vertical="center"/>
      <protection hidden="1"/>
    </xf>
    <xf numFmtId="38" fontId="35" fillId="0" borderId="42" xfId="2" applyFont="1" applyFill="1" applyBorder="1" applyAlignment="1" applyProtection="1">
      <alignment vertical="center"/>
      <protection hidden="1"/>
    </xf>
    <xf numFmtId="38" fontId="35" fillId="0" borderId="9" xfId="2" applyFont="1" applyFill="1" applyBorder="1" applyAlignment="1" applyProtection="1">
      <alignment vertical="center"/>
      <protection hidden="1"/>
    </xf>
    <xf numFmtId="38" fontId="35" fillId="0" borderId="77" xfId="2" applyFont="1" applyFill="1" applyBorder="1" applyAlignment="1" applyProtection="1">
      <alignment horizontal="center" vertical="center"/>
      <protection hidden="1"/>
    </xf>
    <xf numFmtId="38" fontId="35" fillId="0" borderId="77" xfId="2" applyFont="1" applyFill="1" applyBorder="1" applyAlignment="1" applyProtection="1">
      <alignment horizontal="left" vertical="center"/>
      <protection hidden="1"/>
    </xf>
    <xf numFmtId="38" fontId="35" fillId="0" borderId="78" xfId="2" applyFont="1" applyFill="1" applyBorder="1" applyAlignment="1" applyProtection="1">
      <alignment vertical="center"/>
      <protection hidden="1"/>
    </xf>
    <xf numFmtId="38" fontId="35" fillId="0" borderId="77" xfId="2" applyFont="1" applyFill="1" applyBorder="1" applyAlignment="1" applyProtection="1">
      <alignment vertical="center"/>
      <protection hidden="1"/>
    </xf>
    <xf numFmtId="38" fontId="35" fillId="0" borderId="78" xfId="2" applyFont="1" applyFill="1" applyBorder="1" applyAlignment="1" applyProtection="1">
      <alignment horizontal="right" vertical="center"/>
      <protection hidden="1"/>
    </xf>
    <xf numFmtId="38" fontId="35" fillId="0" borderId="77" xfId="2" applyFont="1" applyFill="1" applyBorder="1" applyAlignment="1" applyProtection="1">
      <alignment horizontal="right" vertical="center"/>
      <protection hidden="1"/>
    </xf>
    <xf numFmtId="38" fontId="35" fillId="0" borderId="107" xfId="2" applyFont="1" applyFill="1" applyBorder="1" applyAlignment="1" applyProtection="1">
      <alignment horizontal="center" vertical="center"/>
      <protection hidden="1"/>
    </xf>
    <xf numFmtId="38" fontId="54" fillId="0" borderId="108" xfId="2" applyFont="1" applyFill="1" applyBorder="1" applyAlignment="1" applyProtection="1">
      <alignment vertical="center"/>
      <protection hidden="1"/>
    </xf>
    <xf numFmtId="38" fontId="35" fillId="0" borderId="143" xfId="2" applyFont="1" applyFill="1" applyBorder="1" applyAlignment="1" applyProtection="1">
      <alignment vertical="center"/>
      <protection hidden="1"/>
    </xf>
    <xf numFmtId="38" fontId="35" fillId="0" borderId="107" xfId="2" applyFont="1" applyFill="1" applyBorder="1" applyAlignment="1" applyProtection="1">
      <alignment vertical="center"/>
      <protection hidden="1"/>
    </xf>
    <xf numFmtId="38" fontId="35" fillId="0" borderId="144" xfId="2" applyFont="1" applyFill="1" applyBorder="1" applyAlignment="1" applyProtection="1">
      <alignment vertical="center"/>
      <protection hidden="1"/>
    </xf>
    <xf numFmtId="38" fontId="35" fillId="0" borderId="129" xfId="2" applyFont="1" applyFill="1" applyBorder="1" applyAlignment="1" applyProtection="1">
      <alignment vertical="center"/>
      <protection hidden="1"/>
    </xf>
    <xf numFmtId="38" fontId="43" fillId="0" borderId="0" xfId="2" applyFont="1" applyAlignment="1" applyProtection="1">
      <alignment vertical="center"/>
      <protection hidden="1"/>
    </xf>
    <xf numFmtId="38" fontId="43" fillId="0" borderId="0" xfId="2" applyFont="1" applyAlignment="1" applyProtection="1">
      <alignment vertical="center" wrapText="1"/>
      <protection hidden="1"/>
    </xf>
    <xf numFmtId="38" fontId="54" fillId="0" borderId="72" xfId="2" applyFont="1" applyFill="1" applyBorder="1" applyAlignment="1" applyProtection="1">
      <alignment vertical="center"/>
      <protection hidden="1"/>
    </xf>
    <xf numFmtId="38" fontId="54" fillId="0" borderId="76" xfId="2" applyFont="1" applyFill="1" applyBorder="1" applyAlignment="1" applyProtection="1">
      <alignment vertical="center"/>
      <protection hidden="1"/>
    </xf>
    <xf numFmtId="38" fontId="35" fillId="0" borderId="104" xfId="2" applyFont="1" applyFill="1" applyBorder="1" applyAlignment="1" applyProtection="1">
      <alignment vertical="center"/>
      <protection hidden="1"/>
    </xf>
    <xf numFmtId="38" fontId="39" fillId="0" borderId="0" xfId="2" applyFont="1" applyBorder="1" applyAlignment="1" applyProtection="1">
      <alignment vertical="center"/>
      <protection hidden="1"/>
    </xf>
    <xf numFmtId="38" fontId="39" fillId="0" borderId="0" xfId="2" applyFont="1" applyBorder="1" applyAlignment="1" applyProtection="1">
      <alignment vertical="center" wrapText="1"/>
      <protection hidden="1"/>
    </xf>
    <xf numFmtId="38" fontId="39" fillId="14" borderId="157" xfId="2" applyFont="1" applyFill="1" applyBorder="1" applyAlignment="1" applyProtection="1">
      <alignment horizontal="center" vertical="center" wrapText="1"/>
      <protection hidden="1"/>
    </xf>
    <xf numFmtId="38" fontId="39" fillId="0" borderId="154" xfId="2" applyFont="1" applyBorder="1" applyAlignment="1" applyProtection="1">
      <alignment vertical="center" wrapText="1"/>
      <protection hidden="1"/>
    </xf>
    <xf numFmtId="49" fontId="45" fillId="0" borderId="161" xfId="2" applyNumberFormat="1" applyFont="1" applyBorder="1" applyAlignment="1" applyProtection="1">
      <alignment horizontal="center" vertical="center" wrapText="1"/>
      <protection hidden="1"/>
    </xf>
    <xf numFmtId="38" fontId="45" fillId="0" borderId="161" xfId="2" applyFont="1" applyBorder="1" applyAlignment="1" applyProtection="1">
      <alignment horizontal="center" vertical="center" wrapText="1"/>
      <protection hidden="1"/>
    </xf>
    <xf numFmtId="49" fontId="45" fillId="0" borderId="161" xfId="2" applyNumberFormat="1" applyFont="1" applyBorder="1" applyAlignment="1" applyProtection="1">
      <alignment horizontal="right" vertical="center" wrapText="1"/>
      <protection hidden="1"/>
    </xf>
    <xf numFmtId="49" fontId="45" fillId="17" borderId="165" xfId="2" applyNumberFormat="1" applyFont="1" applyFill="1" applyBorder="1" applyAlignment="1" applyProtection="1">
      <alignment horizontal="right" vertical="center"/>
      <protection hidden="1"/>
    </xf>
    <xf numFmtId="38" fontId="39" fillId="14" borderId="158" xfId="2" applyFont="1" applyFill="1" applyBorder="1" applyAlignment="1" applyProtection="1">
      <alignment horizontal="center" vertical="center" wrapText="1"/>
      <protection hidden="1"/>
    </xf>
    <xf numFmtId="38" fontId="39" fillId="0" borderId="152" xfId="2" applyFont="1" applyBorder="1" applyAlignment="1" applyProtection="1">
      <alignment vertical="center" wrapText="1"/>
      <protection hidden="1"/>
    </xf>
    <xf numFmtId="49" fontId="45" fillId="0" borderId="162" xfId="2" applyNumberFormat="1" applyFont="1" applyBorder="1" applyAlignment="1" applyProtection="1">
      <alignment horizontal="center" vertical="center" wrapText="1"/>
      <protection hidden="1"/>
    </xf>
    <xf numFmtId="38" fontId="45" fillId="0" borderId="162" xfId="2" applyFont="1" applyBorder="1" applyAlignment="1" applyProtection="1">
      <alignment horizontal="center" vertical="center" wrapText="1"/>
      <protection hidden="1"/>
    </xf>
    <xf numFmtId="49" fontId="45" fillId="0" borderId="162" xfId="2" applyNumberFormat="1" applyFont="1" applyBorder="1" applyAlignment="1" applyProtection="1">
      <alignment horizontal="right" vertical="center" wrapText="1"/>
      <protection hidden="1"/>
    </xf>
    <xf numFmtId="49" fontId="45" fillId="17" borderId="166" xfId="2" applyNumberFormat="1" applyFont="1" applyFill="1" applyBorder="1" applyAlignment="1" applyProtection="1">
      <alignment horizontal="right" vertical="center"/>
      <protection hidden="1"/>
    </xf>
    <xf numFmtId="38" fontId="39" fillId="14" borderId="159" xfId="2" applyFont="1" applyFill="1" applyBorder="1" applyAlignment="1" applyProtection="1">
      <alignment horizontal="center" vertical="center" wrapText="1"/>
      <protection hidden="1"/>
    </xf>
    <xf numFmtId="38" fontId="39" fillId="0" borderId="153" xfId="2" applyFont="1" applyBorder="1" applyAlignment="1" applyProtection="1">
      <alignment vertical="center" wrapText="1"/>
      <protection hidden="1"/>
    </xf>
    <xf numFmtId="49" fontId="45" fillId="0" borderId="163" xfId="2" applyNumberFormat="1" applyFont="1" applyBorder="1" applyAlignment="1" applyProtection="1">
      <alignment horizontal="center" vertical="center" wrapText="1"/>
      <protection hidden="1"/>
    </xf>
    <xf numFmtId="38" fontId="45" fillId="0" borderId="163" xfId="2" applyFont="1" applyBorder="1" applyAlignment="1" applyProtection="1">
      <alignment horizontal="center" vertical="center"/>
      <protection hidden="1"/>
    </xf>
    <xf numFmtId="49" fontId="45" fillId="0" borderId="163" xfId="2" applyNumberFormat="1" applyFont="1" applyBorder="1" applyAlignment="1" applyProtection="1">
      <alignment horizontal="right" vertical="center"/>
      <protection hidden="1"/>
    </xf>
    <xf numFmtId="49" fontId="45" fillId="17" borderId="164" xfId="2" applyNumberFormat="1" applyFont="1" applyFill="1" applyBorder="1" applyAlignment="1" applyProtection="1">
      <alignment horizontal="center" vertical="center"/>
      <protection hidden="1"/>
    </xf>
    <xf numFmtId="38" fontId="35" fillId="0" borderId="57" xfId="2" applyFont="1" applyBorder="1" applyAlignment="1" applyProtection="1">
      <alignment horizontal="center" vertical="center"/>
      <protection hidden="1"/>
    </xf>
    <xf numFmtId="38" fontId="35" fillId="0" borderId="1" xfId="2" applyFont="1" applyBorder="1" applyAlignment="1" applyProtection="1">
      <alignment vertical="center"/>
      <protection hidden="1"/>
    </xf>
    <xf numFmtId="38" fontId="35" fillId="0" borderId="1" xfId="2" applyFont="1" applyBorder="1" applyAlignment="1" applyProtection="1">
      <alignment horizontal="center" vertical="center"/>
      <protection hidden="1"/>
    </xf>
    <xf numFmtId="38" fontId="35" fillId="0" borderId="0" xfId="2" applyFont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5" fillId="0" borderId="1" xfId="0" applyFont="1" applyBorder="1" applyAlignment="1" applyProtection="1">
      <alignment horizontal="center" vertical="center"/>
      <protection hidden="1"/>
    </xf>
    <xf numFmtId="176" fontId="35" fillId="0" borderId="1" xfId="2" applyNumberFormat="1" applyFont="1" applyBorder="1" applyAlignment="1" applyProtection="1">
      <alignment horizontal="center" vertical="center"/>
      <protection hidden="1"/>
    </xf>
    <xf numFmtId="38" fontId="39" fillId="0" borderId="0" xfId="2" applyFont="1" applyAlignment="1" applyProtection="1">
      <alignment vertical="center"/>
      <protection hidden="1"/>
    </xf>
    <xf numFmtId="38" fontId="35" fillId="17" borderId="61" xfId="2" applyFont="1" applyFill="1" applyBorder="1" applyAlignment="1" applyProtection="1">
      <alignment horizontal="center" vertical="center"/>
      <protection hidden="1"/>
    </xf>
    <xf numFmtId="38" fontId="35" fillId="17" borderId="103" xfId="2" applyFont="1" applyFill="1" applyBorder="1" applyAlignment="1" applyProtection="1">
      <alignment horizontal="center" vertical="center"/>
      <protection hidden="1"/>
    </xf>
    <xf numFmtId="0" fontId="34" fillId="0" borderId="262" xfId="2" applyNumberFormat="1" applyFont="1" applyFill="1" applyBorder="1" applyAlignment="1" applyProtection="1">
      <alignment horizontal="center" vertical="center" shrinkToFit="1"/>
      <protection locked="0" hidden="1"/>
    </xf>
    <xf numFmtId="0" fontId="34" fillId="0" borderId="263" xfId="2" applyNumberFormat="1" applyFont="1" applyFill="1" applyBorder="1" applyAlignment="1" applyProtection="1">
      <alignment horizontal="center" vertical="center" shrinkToFit="1"/>
      <protection locked="0" hidden="1"/>
    </xf>
    <xf numFmtId="0" fontId="34" fillId="0" borderId="264" xfId="2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/>
    <xf numFmtId="0" fontId="55" fillId="0" borderId="0" xfId="0" applyFont="1"/>
    <xf numFmtId="0" fontId="56" fillId="0" borderId="0" xfId="0" applyFont="1"/>
    <xf numFmtId="38" fontId="32" fillId="0" borderId="272" xfId="2" applyFont="1" applyFill="1" applyBorder="1" applyAlignment="1" applyProtection="1">
      <alignment horizontal="center" vertical="center" textRotation="255"/>
      <protection hidden="1"/>
    </xf>
    <xf numFmtId="38" fontId="32" fillId="0" borderId="200" xfId="2" applyFont="1" applyFill="1" applyBorder="1" applyAlignment="1" applyProtection="1">
      <alignment horizontal="center" vertical="center" textRotation="255"/>
      <protection hidden="1"/>
    </xf>
    <xf numFmtId="38" fontId="32" fillId="0" borderId="273" xfId="2" applyFont="1" applyFill="1" applyBorder="1" applyAlignment="1" applyProtection="1">
      <alignment horizontal="center" vertical="center" textRotation="255"/>
      <protection hidden="1"/>
    </xf>
    <xf numFmtId="38" fontId="32" fillId="0" borderId="274" xfId="2" applyFont="1" applyFill="1" applyBorder="1" applyAlignment="1" applyProtection="1">
      <alignment horizontal="center" vertical="center" textRotation="255"/>
      <protection hidden="1"/>
    </xf>
    <xf numFmtId="38" fontId="32" fillId="0" borderId="202" xfId="2" applyFont="1" applyFill="1" applyBorder="1" applyAlignment="1" applyProtection="1">
      <alignment horizontal="center" vertical="center" textRotation="255"/>
      <protection hidden="1"/>
    </xf>
    <xf numFmtId="38" fontId="32" fillId="0" borderId="33" xfId="2" applyFont="1" applyFill="1" applyBorder="1" applyAlignment="1" applyProtection="1">
      <alignment horizontal="center" vertical="center" textRotation="255"/>
      <protection hidden="1"/>
    </xf>
    <xf numFmtId="38" fontId="32" fillId="0" borderId="275" xfId="2" applyFont="1" applyFill="1" applyBorder="1" applyAlignment="1" applyProtection="1">
      <alignment horizontal="center" vertical="center" textRotation="255"/>
      <protection hidden="1"/>
    </xf>
    <xf numFmtId="38" fontId="32" fillId="0" borderId="8" xfId="2" applyFont="1" applyFill="1" applyBorder="1" applyAlignment="1" applyProtection="1">
      <alignment horizontal="center" vertical="center" textRotation="255"/>
      <protection hidden="1"/>
    </xf>
    <xf numFmtId="38" fontId="33" fillId="0" borderId="0" xfId="2" applyFont="1" applyFill="1" applyAlignment="1" applyProtection="1">
      <alignment vertical="center"/>
      <protection hidden="1"/>
    </xf>
    <xf numFmtId="38" fontId="33" fillId="0" borderId="0" xfId="2" applyFont="1" applyFill="1" applyBorder="1" applyAlignment="1" applyProtection="1">
      <alignment vertical="center"/>
      <protection hidden="1"/>
    </xf>
    <xf numFmtId="38" fontId="39" fillId="14" borderId="276" xfId="2" applyFont="1" applyFill="1" applyBorder="1" applyAlignment="1" applyProtection="1">
      <alignment vertical="center" wrapText="1"/>
      <protection hidden="1"/>
    </xf>
    <xf numFmtId="38" fontId="39" fillId="14" borderId="30" xfId="2" applyFont="1" applyFill="1" applyBorder="1" applyAlignment="1" applyProtection="1">
      <alignment vertical="center" wrapText="1"/>
      <protection hidden="1"/>
    </xf>
    <xf numFmtId="38" fontId="39" fillId="14" borderId="30" xfId="2" applyFont="1" applyFill="1" applyBorder="1" applyAlignment="1" applyProtection="1">
      <alignment horizontal="center" vertical="center" wrapText="1"/>
      <protection hidden="1"/>
    </xf>
    <xf numFmtId="38" fontId="39" fillId="17" borderId="31" xfId="2" applyFont="1" applyFill="1" applyBorder="1" applyAlignment="1" applyProtection="1">
      <alignment horizontal="center" vertical="center"/>
      <protection hidden="1"/>
    </xf>
    <xf numFmtId="38" fontId="35" fillId="0" borderId="28" xfId="2" applyFont="1" applyFill="1" applyBorder="1" applyAlignment="1" applyProtection="1">
      <alignment vertical="center"/>
      <protection hidden="1"/>
    </xf>
    <xf numFmtId="38" fontId="10" fillId="0" borderId="45" xfId="2" applyFont="1" applyBorder="1" applyAlignment="1" applyProtection="1">
      <alignment vertical="center"/>
      <protection hidden="1"/>
    </xf>
    <xf numFmtId="38" fontId="10" fillId="0" borderId="46" xfId="2" applyFont="1" applyBorder="1" applyAlignment="1" applyProtection="1">
      <alignment vertical="center"/>
      <protection hidden="1"/>
    </xf>
    <xf numFmtId="38" fontId="10" fillId="0" borderId="47" xfId="2" applyFont="1" applyBorder="1" applyAlignment="1" applyProtection="1">
      <alignment vertical="center"/>
      <protection hidden="1"/>
    </xf>
    <xf numFmtId="38" fontId="10" fillId="0" borderId="0" xfId="2" applyFont="1" applyBorder="1" applyAlignment="1" applyProtection="1">
      <alignment vertical="center"/>
      <protection hidden="1"/>
    </xf>
    <xf numFmtId="38" fontId="10" fillId="0" borderId="0" xfId="2" applyFont="1" applyAlignment="1" applyProtection="1">
      <alignment vertical="center"/>
      <protection hidden="1"/>
    </xf>
    <xf numFmtId="38" fontId="11" fillId="0" borderId="0" xfId="2" applyFont="1" applyAlignment="1" applyProtection="1">
      <alignment vertical="center"/>
      <protection hidden="1"/>
    </xf>
    <xf numFmtId="38" fontId="10" fillId="0" borderId="48" xfId="2" applyFont="1" applyBorder="1" applyAlignment="1" applyProtection="1">
      <alignment vertical="center"/>
      <protection hidden="1"/>
    </xf>
    <xf numFmtId="38" fontId="10" fillId="0" borderId="59" xfId="2" applyFont="1" applyFill="1" applyBorder="1" applyAlignment="1" applyProtection="1">
      <alignment vertical="center"/>
      <protection hidden="1"/>
    </xf>
    <xf numFmtId="38" fontId="10" fillId="0" borderId="60" xfId="2" applyFont="1" applyFill="1" applyBorder="1" applyAlignment="1" applyProtection="1">
      <alignment vertical="center"/>
      <protection hidden="1"/>
    </xf>
    <xf numFmtId="38" fontId="10" fillId="0" borderId="60" xfId="2" applyFont="1" applyFill="1" applyBorder="1" applyAlignment="1" applyProtection="1">
      <alignment horizontal="center" vertical="center" wrapText="1"/>
      <protection hidden="1"/>
    </xf>
    <xf numFmtId="38" fontId="10" fillId="0" borderId="130" xfId="2" applyFont="1" applyFill="1" applyBorder="1" applyAlignment="1" applyProtection="1">
      <alignment horizontal="center" vertical="center" wrapText="1"/>
      <protection hidden="1"/>
    </xf>
    <xf numFmtId="38" fontId="10" fillId="0" borderId="26" xfId="2" applyFont="1" applyFill="1" applyBorder="1" applyAlignment="1" applyProtection="1">
      <alignment horizontal="center" vertical="center" wrapText="1"/>
      <protection hidden="1"/>
    </xf>
    <xf numFmtId="38" fontId="10" fillId="0" borderId="60" xfId="2" applyFont="1" applyFill="1" applyBorder="1" applyAlignment="1" applyProtection="1">
      <alignment horizontal="center" vertical="center"/>
      <protection hidden="1"/>
    </xf>
    <xf numFmtId="38" fontId="10" fillId="0" borderId="61" xfId="2" applyFont="1" applyFill="1" applyBorder="1" applyAlignment="1" applyProtection="1">
      <alignment horizontal="center" vertical="center"/>
      <protection hidden="1"/>
    </xf>
    <xf numFmtId="38" fontId="10" fillId="0" borderId="49" xfId="2" applyFont="1" applyBorder="1" applyAlignment="1" applyProtection="1">
      <alignment vertical="center"/>
      <protection hidden="1"/>
    </xf>
    <xf numFmtId="38" fontId="10" fillId="15" borderId="145" xfId="2" applyFont="1" applyFill="1" applyBorder="1" applyAlignment="1" applyProtection="1">
      <alignment horizontal="center" vertical="center"/>
      <protection hidden="1"/>
    </xf>
    <xf numFmtId="38" fontId="10" fillId="15" borderId="23" xfId="2" applyFont="1" applyFill="1" applyBorder="1" applyAlignment="1" applyProtection="1">
      <alignment horizontal="center" vertical="center"/>
      <protection hidden="1"/>
    </xf>
    <xf numFmtId="38" fontId="10" fillId="0" borderId="62" xfId="2" applyFont="1" applyFill="1" applyBorder="1" applyAlignment="1" applyProtection="1">
      <alignment horizontal="center" vertical="center"/>
      <protection hidden="1"/>
    </xf>
    <xf numFmtId="38" fontId="10" fillId="0" borderId="63" xfId="2" applyFont="1" applyFill="1" applyBorder="1" applyAlignment="1" applyProtection="1">
      <alignment vertical="center"/>
      <protection hidden="1"/>
    </xf>
    <xf numFmtId="38" fontId="10" fillId="0" borderId="62" xfId="2" applyFont="1" applyFill="1" applyBorder="1" applyAlignment="1" applyProtection="1">
      <alignment horizontal="right" vertical="center"/>
      <protection hidden="1"/>
    </xf>
    <xf numFmtId="38" fontId="10" fillId="0" borderId="64" xfId="2" applyFont="1" applyFill="1" applyBorder="1" applyAlignment="1" applyProtection="1">
      <alignment horizontal="right" vertical="center"/>
      <protection hidden="1"/>
    </xf>
    <xf numFmtId="38" fontId="10" fillId="0" borderId="62" xfId="2" applyFont="1" applyFill="1" applyBorder="1" applyAlignment="1" applyProtection="1">
      <alignment vertical="center"/>
      <protection hidden="1"/>
    </xf>
    <xf numFmtId="38" fontId="10" fillId="14" borderId="9" xfId="2" applyFont="1" applyFill="1" applyBorder="1" applyAlignment="1" applyProtection="1">
      <alignment horizontal="center" vertical="center" wrapText="1"/>
      <protection hidden="1"/>
    </xf>
    <xf numFmtId="38" fontId="10" fillId="0" borderId="65" xfId="2" applyFont="1" applyFill="1" applyBorder="1" applyAlignment="1" applyProtection="1">
      <alignment horizontal="center" vertical="center"/>
      <protection hidden="1"/>
    </xf>
    <xf numFmtId="38" fontId="10" fillId="0" borderId="36" xfId="2" applyFont="1" applyFill="1" applyBorder="1" applyAlignment="1" applyProtection="1">
      <alignment vertical="center"/>
      <protection hidden="1"/>
    </xf>
    <xf numFmtId="38" fontId="10" fillId="0" borderId="66" xfId="2" applyFont="1" applyFill="1" applyBorder="1" applyAlignment="1" applyProtection="1">
      <alignment horizontal="right" vertical="center"/>
      <protection hidden="1"/>
    </xf>
    <xf numFmtId="38" fontId="10" fillId="0" borderId="67" xfId="2" applyFont="1" applyFill="1" applyBorder="1" applyAlignment="1" applyProtection="1">
      <alignment horizontal="right" vertical="center"/>
      <protection hidden="1"/>
    </xf>
    <xf numFmtId="38" fontId="10" fillId="0" borderId="66" xfId="2" applyFont="1" applyFill="1" applyBorder="1" applyAlignment="1" applyProtection="1">
      <alignment vertical="center"/>
      <protection hidden="1"/>
    </xf>
    <xf numFmtId="185" fontId="10" fillId="14" borderId="9" xfId="2" applyNumberFormat="1" applyFont="1" applyFill="1" applyBorder="1" applyAlignment="1" applyProtection="1">
      <alignment horizontal="center" vertical="center" wrapText="1"/>
      <protection hidden="1"/>
    </xf>
    <xf numFmtId="38" fontId="10" fillId="0" borderId="2" xfId="2" applyFont="1" applyFill="1" applyBorder="1" applyAlignment="1" applyProtection="1">
      <alignment horizontal="right" vertical="center" shrinkToFit="1"/>
      <protection hidden="1"/>
    </xf>
    <xf numFmtId="38" fontId="10" fillId="0" borderId="5" xfId="2" applyFont="1" applyFill="1" applyBorder="1" applyAlignment="1" applyProtection="1">
      <alignment horizontal="left" vertical="center" shrinkToFit="1"/>
      <protection hidden="1"/>
    </xf>
    <xf numFmtId="38" fontId="10" fillId="0" borderId="68" xfId="2" applyFont="1" applyFill="1" applyBorder="1" applyAlignment="1" applyProtection="1">
      <alignment horizontal="center" vertical="center"/>
      <protection hidden="1"/>
    </xf>
    <xf numFmtId="38" fontId="10" fillId="0" borderId="68" xfId="2" applyFont="1" applyFill="1" applyBorder="1" applyAlignment="1" applyProtection="1">
      <alignment vertical="center"/>
      <protection hidden="1"/>
    </xf>
    <xf numFmtId="38" fontId="10" fillId="0" borderId="68" xfId="2" applyFont="1" applyFill="1" applyBorder="1" applyAlignment="1" applyProtection="1">
      <alignment horizontal="right" vertical="center"/>
      <protection hidden="1"/>
    </xf>
    <xf numFmtId="38" fontId="10" fillId="0" borderId="69" xfId="2" applyFont="1" applyFill="1" applyBorder="1" applyAlignment="1" applyProtection="1">
      <alignment horizontal="right" vertical="center"/>
      <protection hidden="1"/>
    </xf>
    <xf numFmtId="38" fontId="10" fillId="0" borderId="70" xfId="2" applyFont="1" applyFill="1" applyBorder="1" applyAlignment="1" applyProtection="1">
      <alignment horizontal="right" vertical="center"/>
      <protection hidden="1"/>
    </xf>
    <xf numFmtId="38" fontId="10" fillId="0" borderId="69" xfId="2" applyFont="1" applyFill="1" applyBorder="1" applyAlignment="1" applyProtection="1">
      <alignment vertical="center"/>
      <protection hidden="1"/>
    </xf>
    <xf numFmtId="38" fontId="10" fillId="0" borderId="170" xfId="2" applyFont="1" applyFill="1" applyBorder="1" applyAlignment="1" applyProtection="1">
      <alignment vertical="center"/>
      <protection hidden="1"/>
    </xf>
    <xf numFmtId="38" fontId="10" fillId="14" borderId="39" xfId="2" applyFont="1" applyFill="1" applyBorder="1" applyAlignment="1" applyProtection="1">
      <alignment horizontal="center" vertical="center" wrapText="1"/>
      <protection hidden="1"/>
    </xf>
    <xf numFmtId="38" fontId="10" fillId="0" borderId="71" xfId="2" applyFont="1" applyFill="1" applyBorder="1" applyAlignment="1" applyProtection="1">
      <alignment vertical="center"/>
      <protection hidden="1"/>
    </xf>
    <xf numFmtId="185" fontId="10" fillId="14" borderId="147" xfId="2" applyNumberFormat="1" applyFont="1" applyFill="1" applyBorder="1" applyAlignment="1" applyProtection="1">
      <alignment horizontal="center" vertical="center" wrapText="1"/>
      <protection hidden="1"/>
    </xf>
    <xf numFmtId="38" fontId="10" fillId="0" borderId="38" xfId="2" applyFont="1" applyFill="1" applyBorder="1" applyAlignment="1" applyProtection="1">
      <alignment horizontal="center" vertical="center"/>
      <protection hidden="1"/>
    </xf>
    <xf numFmtId="38" fontId="10" fillId="0" borderId="38" xfId="2" applyFont="1" applyFill="1" applyBorder="1" applyAlignment="1" applyProtection="1">
      <alignment vertical="center"/>
      <protection hidden="1"/>
    </xf>
    <xf numFmtId="38" fontId="10" fillId="0" borderId="72" xfId="2" applyFont="1" applyFill="1" applyBorder="1" applyAlignment="1" applyProtection="1">
      <alignment horizontal="right" vertical="center"/>
      <protection hidden="1"/>
    </xf>
    <xf numFmtId="38" fontId="10" fillId="0" borderId="69" xfId="2" applyFont="1" applyFill="1" applyBorder="1" applyAlignment="1" applyProtection="1">
      <alignment horizontal="center" vertical="center"/>
      <protection hidden="1"/>
    </xf>
    <xf numFmtId="38" fontId="10" fillId="0" borderId="65" xfId="2" applyFont="1" applyFill="1" applyBorder="1" applyAlignment="1" applyProtection="1">
      <alignment vertical="center"/>
      <protection hidden="1"/>
    </xf>
    <xf numFmtId="38" fontId="10" fillId="16" borderId="79" xfId="2" applyFont="1" applyFill="1" applyBorder="1" applyAlignment="1" applyProtection="1">
      <alignment horizontal="center" vertical="center" wrapText="1"/>
      <protection hidden="1"/>
    </xf>
    <xf numFmtId="38" fontId="10" fillId="16" borderId="168" xfId="2" applyFont="1" applyFill="1" applyBorder="1" applyAlignment="1" applyProtection="1">
      <alignment vertical="center"/>
      <protection hidden="1"/>
    </xf>
    <xf numFmtId="38" fontId="10" fillId="16" borderId="79" xfId="2" applyFont="1" applyFill="1" applyBorder="1" applyAlignment="1" applyProtection="1">
      <alignment vertical="center"/>
      <protection hidden="1"/>
    </xf>
    <xf numFmtId="38" fontId="10" fillId="0" borderId="73" xfId="2" applyFont="1" applyFill="1" applyBorder="1" applyAlignment="1" applyProtection="1">
      <alignment vertical="center"/>
      <protection hidden="1"/>
    </xf>
    <xf numFmtId="185" fontId="10" fillId="16" borderId="0" xfId="2" applyNumberFormat="1" applyFont="1" applyFill="1" applyBorder="1" applyAlignment="1" applyProtection="1">
      <alignment horizontal="center" vertical="center"/>
      <protection hidden="1"/>
    </xf>
    <xf numFmtId="38" fontId="10" fillId="16" borderId="77" xfId="2" applyFont="1" applyFill="1" applyBorder="1" applyAlignment="1" applyProtection="1">
      <alignment vertical="center"/>
      <protection hidden="1"/>
    </xf>
    <xf numFmtId="38" fontId="10" fillId="16" borderId="0" xfId="2" applyFont="1" applyFill="1" applyBorder="1" applyAlignment="1" applyProtection="1">
      <alignment vertical="center" wrapText="1"/>
      <protection hidden="1"/>
    </xf>
    <xf numFmtId="38" fontId="10" fillId="16" borderId="168" xfId="2" applyFont="1" applyFill="1" applyBorder="1" applyAlignment="1" applyProtection="1">
      <alignment vertical="center" wrapText="1"/>
      <protection hidden="1"/>
    </xf>
    <xf numFmtId="38" fontId="10" fillId="0" borderId="74" xfId="2" applyFont="1" applyFill="1" applyBorder="1" applyAlignment="1" applyProtection="1">
      <alignment horizontal="right" vertical="center"/>
      <protection hidden="1"/>
    </xf>
    <xf numFmtId="38" fontId="10" fillId="14" borderId="0" xfId="2" applyFont="1" applyFill="1" applyBorder="1" applyAlignment="1" applyProtection="1">
      <alignment horizontal="center" vertical="center" wrapText="1"/>
      <protection hidden="1"/>
    </xf>
    <xf numFmtId="38" fontId="11" fillId="0" borderId="0" xfId="2" applyFont="1" applyBorder="1" applyAlignment="1" applyProtection="1">
      <alignment vertical="center"/>
      <protection hidden="1"/>
    </xf>
    <xf numFmtId="185" fontId="10" fillId="14" borderId="77" xfId="2" applyNumberFormat="1" applyFont="1" applyFill="1" applyBorder="1" applyAlignment="1" applyProtection="1">
      <alignment horizontal="center" vertical="center" wrapText="1"/>
      <protection hidden="1"/>
    </xf>
    <xf numFmtId="38" fontId="10" fillId="0" borderId="7" xfId="2" applyFont="1" applyFill="1" applyBorder="1" applyAlignment="1" applyProtection="1">
      <alignment vertical="center"/>
      <protection hidden="1"/>
    </xf>
    <xf numFmtId="38" fontId="10" fillId="0" borderId="65" xfId="2" applyFont="1" applyFill="1" applyBorder="1" applyAlignment="1" applyProtection="1">
      <alignment horizontal="right" vertical="center"/>
      <protection hidden="1"/>
    </xf>
    <xf numFmtId="38" fontId="10" fillId="0" borderId="75" xfId="2" applyFont="1" applyFill="1" applyBorder="1" applyAlignment="1" applyProtection="1">
      <alignment horizontal="right" vertical="center"/>
      <protection hidden="1"/>
    </xf>
    <xf numFmtId="38" fontId="10" fillId="0" borderId="104" xfId="2" applyFont="1" applyFill="1" applyBorder="1" applyAlignment="1" applyProtection="1">
      <alignment horizontal="right" vertical="center" shrinkToFit="1"/>
      <protection hidden="1"/>
    </xf>
    <xf numFmtId="38" fontId="10" fillId="0" borderId="28" xfId="2" applyFont="1" applyFill="1" applyBorder="1" applyAlignment="1" applyProtection="1">
      <alignment horizontal="left" vertical="center" shrinkToFit="1"/>
      <protection hidden="1"/>
    </xf>
    <xf numFmtId="38" fontId="10" fillId="0" borderId="30" xfId="2" applyFont="1" applyFill="1" applyBorder="1" applyAlignment="1" applyProtection="1">
      <alignment vertical="center"/>
      <protection hidden="1"/>
    </xf>
    <xf numFmtId="38" fontId="10" fillId="0" borderId="30" xfId="2" applyFont="1" applyFill="1" applyBorder="1" applyAlignment="1" applyProtection="1">
      <alignment horizontal="right" vertical="center"/>
      <protection hidden="1"/>
    </xf>
    <xf numFmtId="38" fontId="10" fillId="0" borderId="76" xfId="2" applyFont="1" applyFill="1" applyBorder="1" applyAlignment="1" applyProtection="1">
      <alignment horizontal="right" vertical="center"/>
      <protection hidden="1"/>
    </xf>
    <xf numFmtId="38" fontId="10" fillId="0" borderId="163" xfId="2" applyFont="1" applyFill="1" applyBorder="1" applyAlignment="1" applyProtection="1">
      <alignment vertical="center"/>
      <protection hidden="1"/>
    </xf>
    <xf numFmtId="38" fontId="10" fillId="0" borderId="48" xfId="2" applyFont="1" applyFill="1" applyBorder="1" applyAlignment="1" applyProtection="1">
      <alignment vertical="center"/>
      <protection hidden="1"/>
    </xf>
    <xf numFmtId="38" fontId="10" fillId="0" borderId="77" xfId="2" applyFont="1" applyFill="1" applyBorder="1" applyAlignment="1" applyProtection="1">
      <alignment horizontal="center" vertical="center"/>
      <protection hidden="1"/>
    </xf>
    <xf numFmtId="38" fontId="10" fillId="0" borderId="77" xfId="2" applyFont="1" applyFill="1" applyBorder="1" applyAlignment="1" applyProtection="1">
      <alignment horizontal="left" vertical="center"/>
      <protection hidden="1"/>
    </xf>
    <xf numFmtId="38" fontId="10" fillId="0" borderId="78" xfId="2" applyFont="1" applyFill="1" applyBorder="1" applyAlignment="1" applyProtection="1">
      <alignment vertical="center"/>
      <protection hidden="1"/>
    </xf>
    <xf numFmtId="38" fontId="10" fillId="0" borderId="77" xfId="2" applyFont="1" applyFill="1" applyBorder="1" applyAlignment="1" applyProtection="1">
      <alignment vertical="center"/>
      <protection hidden="1"/>
    </xf>
    <xf numFmtId="38" fontId="10" fillId="0" borderId="77" xfId="2" applyFont="1" applyFill="1" applyBorder="1" applyAlignment="1" applyProtection="1">
      <alignment horizontal="right" vertical="center"/>
      <protection hidden="1"/>
    </xf>
    <xf numFmtId="38" fontId="10" fillId="0" borderId="78" xfId="2" applyFont="1" applyFill="1" applyBorder="1" applyAlignment="1" applyProtection="1">
      <alignment horizontal="right" vertical="center"/>
      <protection hidden="1"/>
    </xf>
    <xf numFmtId="38" fontId="10" fillId="0" borderId="49" xfId="2" applyFont="1" applyFill="1" applyBorder="1" applyAlignment="1" applyProtection="1">
      <alignment vertical="center"/>
      <protection hidden="1"/>
    </xf>
    <xf numFmtId="38" fontId="11" fillId="0" borderId="0" xfId="2" applyFont="1" applyFill="1" applyAlignment="1" applyProtection="1">
      <alignment vertical="center"/>
      <protection hidden="1"/>
    </xf>
    <xf numFmtId="38" fontId="10" fillId="3" borderId="107" xfId="2" applyFont="1" applyFill="1" applyBorder="1" applyAlignment="1" applyProtection="1">
      <alignment horizontal="center" vertical="center"/>
      <protection hidden="1"/>
    </xf>
    <xf numFmtId="38" fontId="22" fillId="3" borderId="108" xfId="2" applyFont="1" applyFill="1" applyBorder="1" applyAlignment="1" applyProtection="1">
      <alignment vertical="center"/>
      <protection hidden="1"/>
    </xf>
    <xf numFmtId="38" fontId="10" fillId="3" borderId="107" xfId="2" applyFont="1" applyFill="1" applyBorder="1" applyAlignment="1" applyProtection="1">
      <alignment vertical="center"/>
      <protection hidden="1"/>
    </xf>
    <xf numFmtId="38" fontId="10" fillId="3" borderId="107" xfId="2" applyFont="1" applyFill="1" applyBorder="1" applyAlignment="1" applyProtection="1">
      <alignment horizontal="right" vertical="center"/>
      <protection hidden="1"/>
    </xf>
    <xf numFmtId="38" fontId="10" fillId="0" borderId="107" xfId="2" applyFont="1" applyFill="1" applyBorder="1" applyAlignment="1" applyProtection="1">
      <alignment vertical="center"/>
      <protection hidden="1"/>
    </xf>
    <xf numFmtId="38" fontId="10" fillId="3" borderId="38" xfId="2" applyFont="1" applyFill="1" applyBorder="1" applyAlignment="1" applyProtection="1">
      <alignment horizontal="center" vertical="center"/>
      <protection hidden="1"/>
    </xf>
    <xf numFmtId="38" fontId="22" fillId="3" borderId="72" xfId="2" applyFont="1" applyFill="1" applyBorder="1" applyAlignment="1" applyProtection="1">
      <alignment vertical="center"/>
      <protection hidden="1"/>
    </xf>
    <xf numFmtId="38" fontId="10" fillId="3" borderId="38" xfId="2" applyFont="1" applyFill="1" applyBorder="1" applyAlignment="1" applyProtection="1">
      <alignment vertical="center"/>
      <protection hidden="1"/>
    </xf>
    <xf numFmtId="38" fontId="10" fillId="3" borderId="38" xfId="2" applyFont="1" applyFill="1" applyBorder="1" applyAlignment="1" applyProtection="1">
      <alignment horizontal="right" vertical="center"/>
      <protection hidden="1"/>
    </xf>
    <xf numFmtId="38" fontId="10" fillId="3" borderId="30" xfId="2" applyFont="1" applyFill="1" applyBorder="1" applyAlignment="1" applyProtection="1">
      <alignment horizontal="center" vertical="center"/>
      <protection hidden="1"/>
    </xf>
    <xf numFmtId="38" fontId="22" fillId="3" borderId="76" xfId="2" applyFont="1" applyFill="1" applyBorder="1" applyAlignment="1" applyProtection="1">
      <alignment vertical="center"/>
      <protection hidden="1"/>
    </xf>
    <xf numFmtId="38" fontId="10" fillId="3" borderId="30" xfId="2" applyFont="1" applyFill="1" applyBorder="1" applyAlignment="1" applyProtection="1">
      <alignment vertical="center"/>
      <protection hidden="1"/>
    </xf>
    <xf numFmtId="38" fontId="10" fillId="3" borderId="30" xfId="2" applyFont="1" applyFill="1" applyBorder="1" applyAlignment="1" applyProtection="1">
      <alignment horizontal="right" vertical="center"/>
      <protection hidden="1"/>
    </xf>
    <xf numFmtId="38" fontId="10" fillId="0" borderId="50" xfId="2" applyFont="1" applyBorder="1" applyAlignment="1" applyProtection="1">
      <alignment vertical="center"/>
      <protection hidden="1"/>
    </xf>
    <xf numFmtId="38" fontId="20" fillId="0" borderId="52" xfId="2" applyFont="1" applyBorder="1" applyAlignment="1" applyProtection="1">
      <alignment vertical="center"/>
      <protection hidden="1"/>
    </xf>
    <xf numFmtId="38" fontId="10" fillId="0" borderId="51" xfId="2" applyFont="1" applyBorder="1" applyAlignment="1" applyProtection="1">
      <alignment vertical="center"/>
      <protection hidden="1"/>
    </xf>
    <xf numFmtId="38" fontId="20" fillId="0" borderId="0" xfId="2" applyFont="1" applyBorder="1" applyAlignment="1" applyProtection="1">
      <alignment vertical="center"/>
      <protection hidden="1"/>
    </xf>
    <xf numFmtId="38" fontId="20" fillId="0" borderId="46" xfId="2" applyFont="1" applyBorder="1" applyAlignment="1" applyProtection="1">
      <alignment vertical="center" wrapText="1"/>
      <protection hidden="1"/>
    </xf>
    <xf numFmtId="38" fontId="20" fillId="0" borderId="171" xfId="2" applyFont="1" applyBorder="1" applyAlignment="1" applyProtection="1">
      <alignment vertical="center" wrapText="1"/>
      <protection hidden="1"/>
    </xf>
    <xf numFmtId="38" fontId="20" fillId="14" borderId="160" xfId="2" applyFont="1" applyFill="1" applyBorder="1" applyAlignment="1" applyProtection="1">
      <alignment vertical="center" wrapText="1"/>
      <protection hidden="1"/>
    </xf>
    <xf numFmtId="38" fontId="20" fillId="14" borderId="155" xfId="2" applyFont="1" applyFill="1" applyBorder="1" applyAlignment="1" applyProtection="1">
      <alignment horizontal="center" vertical="center" wrapText="1"/>
      <protection hidden="1"/>
    </xf>
    <xf numFmtId="38" fontId="20" fillId="17" borderId="156" xfId="2" applyFont="1" applyFill="1" applyBorder="1" applyAlignment="1" applyProtection="1">
      <alignment horizontal="center" vertical="center"/>
      <protection hidden="1"/>
    </xf>
    <xf numFmtId="38" fontId="10" fillId="0" borderId="0" xfId="2" applyFont="1" applyBorder="1" applyAlignment="1" applyProtection="1">
      <alignment horizontal="center" vertical="center"/>
      <protection hidden="1"/>
    </xf>
    <xf numFmtId="38" fontId="20" fillId="0" borderId="0" xfId="2" applyFont="1" applyBorder="1" applyAlignment="1" applyProtection="1">
      <alignment vertical="center" wrapText="1"/>
      <protection hidden="1"/>
    </xf>
    <xf numFmtId="38" fontId="20" fillId="0" borderId="150" xfId="2" applyFont="1" applyBorder="1" applyAlignment="1" applyProtection="1">
      <alignment vertical="center" wrapText="1"/>
      <protection hidden="1"/>
    </xf>
    <xf numFmtId="38" fontId="20" fillId="14" borderId="157" xfId="2" applyFont="1" applyFill="1" applyBorder="1" applyAlignment="1" applyProtection="1">
      <alignment horizontal="center" vertical="center" wrapText="1"/>
      <protection hidden="1"/>
    </xf>
    <xf numFmtId="49" fontId="30" fillId="0" borderId="161" xfId="2" applyNumberFormat="1" applyFont="1" applyBorder="1" applyAlignment="1" applyProtection="1">
      <alignment horizontal="center" vertical="center" wrapText="1"/>
      <protection hidden="1"/>
    </xf>
    <xf numFmtId="38" fontId="30" fillId="0" borderId="161" xfId="2" applyFont="1" applyBorder="1" applyAlignment="1" applyProtection="1">
      <alignment horizontal="center" vertical="center" wrapText="1"/>
      <protection hidden="1"/>
    </xf>
    <xf numFmtId="49" fontId="30" fillId="0" borderId="161" xfId="2" applyNumberFormat="1" applyFont="1" applyBorder="1" applyAlignment="1" applyProtection="1">
      <alignment horizontal="right" vertical="center" wrapText="1"/>
      <protection hidden="1"/>
    </xf>
    <xf numFmtId="49" fontId="30" fillId="17" borderId="165" xfId="2" applyNumberFormat="1" applyFont="1" applyFill="1" applyBorder="1" applyAlignment="1" applyProtection="1">
      <alignment horizontal="right" vertical="center"/>
      <protection hidden="1"/>
    </xf>
    <xf numFmtId="38" fontId="20" fillId="14" borderId="158" xfId="2" applyFont="1" applyFill="1" applyBorder="1" applyAlignment="1" applyProtection="1">
      <alignment horizontal="center" vertical="center" wrapText="1"/>
      <protection hidden="1"/>
    </xf>
    <xf numFmtId="49" fontId="30" fillId="0" borderId="162" xfId="2" applyNumberFormat="1" applyFont="1" applyBorder="1" applyAlignment="1" applyProtection="1">
      <alignment horizontal="center" vertical="center" wrapText="1"/>
      <protection hidden="1"/>
    </xf>
    <xf numFmtId="38" fontId="30" fillId="0" borderId="162" xfId="2" applyFont="1" applyBorder="1" applyAlignment="1" applyProtection="1">
      <alignment horizontal="center" vertical="center" wrapText="1"/>
      <protection hidden="1"/>
    </xf>
    <xf numFmtId="49" fontId="30" fillId="0" borderId="162" xfId="2" applyNumberFormat="1" applyFont="1" applyBorder="1" applyAlignment="1" applyProtection="1">
      <alignment horizontal="right" vertical="center" wrapText="1"/>
      <protection hidden="1"/>
    </xf>
    <xf numFmtId="49" fontId="30" fillId="17" borderId="166" xfId="2" applyNumberFormat="1" applyFont="1" applyFill="1" applyBorder="1" applyAlignment="1" applyProtection="1">
      <alignment horizontal="right" vertical="center"/>
      <protection hidden="1"/>
    </xf>
    <xf numFmtId="38" fontId="10" fillId="0" borderId="9" xfId="2" applyFont="1" applyBorder="1" applyAlignment="1" applyProtection="1">
      <alignment vertical="center"/>
      <protection hidden="1"/>
    </xf>
    <xf numFmtId="38" fontId="20" fillId="14" borderId="159" xfId="2" applyFont="1" applyFill="1" applyBorder="1" applyAlignment="1" applyProtection="1">
      <alignment horizontal="center" vertical="center" wrapText="1"/>
      <protection hidden="1"/>
    </xf>
    <xf numFmtId="49" fontId="30" fillId="0" borderId="163" xfId="2" applyNumberFormat="1" applyFont="1" applyBorder="1" applyAlignment="1" applyProtection="1">
      <alignment horizontal="center" vertical="center" wrapText="1"/>
      <protection hidden="1"/>
    </xf>
    <xf numFmtId="38" fontId="30" fillId="0" borderId="163" xfId="2" applyFont="1" applyBorder="1" applyAlignment="1" applyProtection="1">
      <alignment horizontal="center" vertical="center"/>
      <protection hidden="1"/>
    </xf>
    <xf numFmtId="49" fontId="30" fillId="0" borderId="163" xfId="2" applyNumberFormat="1" applyFont="1" applyBorder="1" applyAlignment="1" applyProtection="1">
      <alignment horizontal="right" vertical="center"/>
      <protection hidden="1"/>
    </xf>
    <xf numFmtId="49" fontId="30" fillId="17" borderId="164" xfId="2" applyNumberFormat="1" applyFont="1" applyFill="1" applyBorder="1" applyAlignment="1" applyProtection="1">
      <alignment horizontal="center" vertical="center"/>
      <protection hidden="1"/>
    </xf>
    <xf numFmtId="185" fontId="10" fillId="0" borderId="0" xfId="2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38" fontId="11" fillId="0" borderId="0" xfId="2" applyFont="1" applyFill="1" applyBorder="1" applyAlignment="1" applyProtection="1">
      <alignment horizontal="center" vertical="center" wrapText="1"/>
      <protection hidden="1"/>
    </xf>
    <xf numFmtId="38" fontId="11" fillId="0" borderId="9" xfId="2" applyFont="1" applyFill="1" applyBorder="1" applyAlignment="1" applyProtection="1">
      <alignment horizontal="center" vertical="center" wrapText="1"/>
      <protection hidden="1"/>
    </xf>
    <xf numFmtId="38" fontId="10" fillId="0" borderId="0" xfId="2" applyFont="1" applyFill="1" applyBorder="1" applyAlignment="1" applyProtection="1">
      <alignment vertical="center"/>
      <protection hidden="1"/>
    </xf>
    <xf numFmtId="38" fontId="32" fillId="0" borderId="8" xfId="2" applyFont="1" applyFill="1" applyBorder="1" applyAlignment="1" applyProtection="1">
      <alignment horizontal="center" vertical="center" textRotation="255"/>
      <protection hidden="1"/>
    </xf>
    <xf numFmtId="38" fontId="32" fillId="0" borderId="6" xfId="2" applyFont="1" applyFill="1" applyBorder="1" applyAlignment="1" applyProtection="1">
      <alignment horizontal="center" vertical="center" textRotation="255"/>
      <protection hidden="1"/>
    </xf>
    <xf numFmtId="38" fontId="32" fillId="0" borderId="4" xfId="2" applyFont="1" applyFill="1" applyBorder="1" applyAlignment="1" applyProtection="1">
      <alignment horizontal="center" vertical="center" textRotation="255"/>
      <protection hidden="1"/>
    </xf>
    <xf numFmtId="38" fontId="57" fillId="0" borderId="0" xfId="2" applyFont="1" applyFill="1" applyBorder="1" applyAlignment="1" applyProtection="1">
      <alignment horizontal="left" vertical="center" wrapText="1"/>
      <protection hidden="1"/>
    </xf>
    <xf numFmtId="38" fontId="57" fillId="0" borderId="0" xfId="2" applyFont="1" applyFill="1" applyBorder="1" applyAlignment="1" applyProtection="1">
      <alignment horizontal="left" vertical="center"/>
      <protection hidden="1"/>
    </xf>
    <xf numFmtId="38" fontId="57" fillId="0" borderId="6" xfId="2" applyFont="1" applyFill="1" applyBorder="1" applyAlignment="1" applyProtection="1">
      <alignment horizontal="left" vertical="center"/>
      <protection hidden="1"/>
    </xf>
    <xf numFmtId="38" fontId="7" fillId="0" borderId="0" xfId="2" applyFont="1" applyFill="1" applyBorder="1" applyAlignment="1" applyProtection="1">
      <alignment vertical="center"/>
      <protection hidden="1"/>
    </xf>
    <xf numFmtId="38" fontId="33" fillId="26" borderId="63" xfId="2" applyFont="1" applyFill="1" applyBorder="1" applyAlignment="1" applyProtection="1">
      <alignment horizontal="center" vertical="center"/>
      <protection hidden="1"/>
    </xf>
    <xf numFmtId="38" fontId="33" fillId="26" borderId="174" xfId="2" applyFont="1" applyFill="1" applyBorder="1" applyAlignment="1" applyProtection="1">
      <alignment horizontal="center" vertical="center"/>
      <protection hidden="1"/>
    </xf>
    <xf numFmtId="38" fontId="25" fillId="0" borderId="0" xfId="1" applyNumberFormat="1" applyFont="1" applyFill="1" applyBorder="1" applyAlignment="1" applyProtection="1">
      <alignment horizontal="center" vertical="center"/>
      <protection hidden="1"/>
    </xf>
    <xf numFmtId="38" fontId="31" fillId="0" borderId="0" xfId="2" applyFont="1" applyFill="1" applyBorder="1" applyAlignment="1" applyProtection="1">
      <alignment horizontal="left" vertical="center" wrapText="1"/>
      <protection hidden="1"/>
    </xf>
    <xf numFmtId="38" fontId="31" fillId="0" borderId="0" xfId="2" applyFont="1" applyFill="1" applyBorder="1" applyAlignment="1" applyProtection="1">
      <alignment horizontal="left" vertical="center"/>
      <protection hidden="1"/>
    </xf>
    <xf numFmtId="0" fontId="34" fillId="0" borderId="141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73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172" xfId="2" applyNumberFormat="1" applyFont="1" applyFill="1" applyBorder="1" applyAlignment="1" applyProtection="1">
      <alignment horizontal="center" vertical="center" shrinkToFit="1"/>
      <protection hidden="1"/>
    </xf>
    <xf numFmtId="38" fontId="33" fillId="0" borderId="7" xfId="2" applyFont="1" applyFill="1" applyBorder="1" applyAlignment="1" applyProtection="1">
      <alignment horizontal="center" vertical="center"/>
      <protection hidden="1"/>
    </xf>
    <xf numFmtId="38" fontId="33" fillId="0" borderId="8" xfId="2" applyFont="1" applyFill="1" applyBorder="1" applyAlignment="1" applyProtection="1">
      <alignment horizontal="center" vertical="center"/>
      <protection hidden="1"/>
    </xf>
    <xf numFmtId="38" fontId="33" fillId="0" borderId="105" xfId="2" applyFont="1" applyFill="1" applyBorder="1" applyAlignment="1" applyProtection="1">
      <alignment horizontal="center" vertical="center"/>
      <protection hidden="1"/>
    </xf>
    <xf numFmtId="38" fontId="33" fillId="0" borderId="2" xfId="2" applyFont="1" applyFill="1" applyBorder="1" applyAlignment="1" applyProtection="1">
      <alignment horizontal="center" vertical="center"/>
      <protection hidden="1"/>
    </xf>
    <xf numFmtId="38" fontId="33" fillId="0" borderId="6" xfId="2" applyFont="1" applyFill="1" applyBorder="1" applyAlignment="1" applyProtection="1">
      <alignment horizontal="center" vertical="center"/>
      <protection hidden="1"/>
    </xf>
    <xf numFmtId="38" fontId="33" fillId="0" borderId="5" xfId="2" applyFont="1" applyFill="1" applyBorder="1" applyAlignment="1" applyProtection="1">
      <alignment horizontal="center" vertical="center"/>
      <protection hidden="1"/>
    </xf>
    <xf numFmtId="0" fontId="34" fillId="0" borderId="142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71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173" xfId="2" applyNumberFormat="1" applyFont="1" applyFill="1" applyBorder="1" applyAlignment="1" applyProtection="1">
      <alignment horizontal="center" vertical="center" shrinkToFit="1"/>
      <protection hidden="1"/>
    </xf>
    <xf numFmtId="38" fontId="32" fillId="26" borderId="63" xfId="2" applyFont="1" applyFill="1" applyBorder="1" applyAlignment="1" applyProtection="1">
      <alignment horizontal="center" vertical="center"/>
      <protection hidden="1"/>
    </xf>
    <xf numFmtId="38" fontId="32" fillId="26" borderId="174" xfId="2" applyFont="1" applyFill="1" applyBorder="1" applyAlignment="1" applyProtection="1">
      <alignment horizontal="center" vertical="center"/>
      <protection hidden="1"/>
    </xf>
    <xf numFmtId="38" fontId="32" fillId="26" borderId="63" xfId="2" applyFont="1" applyFill="1" applyBorder="1" applyAlignment="1" applyProtection="1">
      <alignment horizontal="center" vertical="center" wrapText="1"/>
      <protection hidden="1"/>
    </xf>
    <xf numFmtId="0" fontId="34" fillId="0" borderId="2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6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3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0" xfId="2" applyNumberFormat="1" applyFont="1" applyFill="1" applyBorder="1" applyAlignment="1" applyProtection="1">
      <alignment horizontal="center" vertical="center" shrinkToFit="1"/>
      <protection hidden="1"/>
    </xf>
    <xf numFmtId="38" fontId="32" fillId="0" borderId="0" xfId="2" applyFont="1" applyFill="1" applyBorder="1" applyAlignment="1" applyProtection="1">
      <alignment horizontal="center" vertical="center" textRotation="255"/>
      <protection hidden="1"/>
    </xf>
    <xf numFmtId="38" fontId="31" fillId="0" borderId="0" xfId="2" applyFont="1" applyFill="1" applyBorder="1" applyAlignment="1" applyProtection="1">
      <alignment horizontal="center" vertical="center"/>
      <protection hidden="1"/>
    </xf>
    <xf numFmtId="38" fontId="34" fillId="0" borderId="179" xfId="2" applyFont="1" applyFill="1" applyBorder="1" applyAlignment="1" applyProtection="1">
      <alignment horizontal="right" vertical="center"/>
      <protection locked="0" hidden="1"/>
    </xf>
    <xf numFmtId="38" fontId="34" fillId="0" borderId="180" xfId="2" applyFont="1" applyFill="1" applyBorder="1" applyAlignment="1" applyProtection="1">
      <alignment horizontal="right" vertical="center"/>
      <protection locked="0" hidden="1"/>
    </xf>
    <xf numFmtId="38" fontId="34" fillId="0" borderId="181" xfId="2" applyFont="1" applyFill="1" applyBorder="1" applyAlignment="1" applyProtection="1">
      <alignment horizontal="right" vertical="center"/>
      <protection locked="0" hidden="1"/>
    </xf>
    <xf numFmtId="38" fontId="34" fillId="0" borderId="182" xfId="2" applyFont="1" applyFill="1" applyBorder="1" applyAlignment="1" applyProtection="1">
      <alignment horizontal="right" vertical="center"/>
      <protection locked="0" hidden="1"/>
    </xf>
    <xf numFmtId="0" fontId="34" fillId="0" borderId="183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184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185" xfId="2" applyNumberFormat="1" applyFont="1" applyFill="1" applyBorder="1" applyAlignment="1" applyProtection="1">
      <alignment horizontal="center" vertical="center" shrinkToFit="1"/>
      <protection hidden="1"/>
    </xf>
    <xf numFmtId="38" fontId="32" fillId="26" borderId="7" xfId="2" applyFont="1" applyFill="1" applyBorder="1" applyAlignment="1" applyProtection="1">
      <alignment horizontal="center" vertical="center"/>
      <protection hidden="1"/>
    </xf>
    <xf numFmtId="38" fontId="32" fillId="26" borderId="105" xfId="2" applyFont="1" applyFill="1" applyBorder="1" applyAlignment="1" applyProtection="1">
      <alignment horizontal="center" vertical="center"/>
      <protection hidden="1"/>
    </xf>
    <xf numFmtId="38" fontId="33" fillId="26" borderId="7" xfId="2" applyFont="1" applyFill="1" applyBorder="1" applyAlignment="1" applyProtection="1">
      <alignment horizontal="center" vertical="center"/>
      <protection hidden="1"/>
    </xf>
    <xf numFmtId="38" fontId="33" fillId="26" borderId="105" xfId="2" applyFont="1" applyFill="1" applyBorder="1" applyAlignment="1" applyProtection="1">
      <alignment horizontal="center" vertical="center"/>
      <protection hidden="1"/>
    </xf>
    <xf numFmtId="38" fontId="34" fillId="0" borderId="186" xfId="2" applyFont="1" applyFill="1" applyBorder="1" applyAlignment="1" applyProtection="1">
      <alignment vertical="center" shrinkToFit="1"/>
      <protection locked="0" hidden="1"/>
    </xf>
    <xf numFmtId="38" fontId="34" fillId="0" borderId="187" xfId="2" applyFont="1" applyFill="1" applyBorder="1" applyAlignment="1" applyProtection="1">
      <alignment vertical="center" shrinkToFit="1"/>
      <protection locked="0" hidden="1"/>
    </xf>
    <xf numFmtId="0" fontId="37" fillId="4" borderId="145" xfId="0" applyFont="1" applyFill="1" applyBorder="1" applyAlignment="1" applyProtection="1">
      <alignment horizontal="center" vertical="center"/>
      <protection hidden="1"/>
    </xf>
    <xf numFmtId="0" fontId="37" fillId="4" borderId="78" xfId="0" applyFont="1" applyFill="1" applyBorder="1" applyAlignment="1" applyProtection="1">
      <alignment horizontal="center" vertical="center"/>
      <protection hidden="1"/>
    </xf>
    <xf numFmtId="0" fontId="37" fillId="4" borderId="57" xfId="0" applyFont="1" applyFill="1" applyBorder="1" applyAlignment="1" applyProtection="1">
      <alignment horizontal="center" vertical="center"/>
      <protection hidden="1"/>
    </xf>
    <xf numFmtId="184" fontId="37" fillId="0" borderId="145" xfId="0" applyNumberFormat="1" applyFont="1" applyBorder="1" applyAlignment="1" applyProtection="1">
      <alignment horizontal="center" vertical="center"/>
      <protection locked="0" hidden="1"/>
    </xf>
    <xf numFmtId="184" fontId="37" fillId="0" borderId="78" xfId="0" applyNumberFormat="1" applyFont="1" applyBorder="1" applyAlignment="1" applyProtection="1">
      <alignment horizontal="center" vertical="center"/>
      <protection locked="0" hidden="1"/>
    </xf>
    <xf numFmtId="184" fontId="37" fillId="0" borderId="57" xfId="0" applyNumberFormat="1" applyFont="1" applyBorder="1" applyAlignment="1" applyProtection="1">
      <alignment horizontal="center" vertical="center"/>
      <protection locked="0" hidden="1"/>
    </xf>
    <xf numFmtId="0" fontId="37" fillId="0" borderId="145" xfId="0" applyFont="1" applyBorder="1" applyAlignment="1" applyProtection="1">
      <alignment horizontal="center" vertical="center"/>
      <protection locked="0" hidden="1"/>
    </xf>
    <xf numFmtId="0" fontId="37" fillId="0" borderId="78" xfId="0" applyFont="1" applyBorder="1" applyAlignment="1" applyProtection="1">
      <alignment horizontal="center" vertical="center"/>
      <protection locked="0" hidden="1"/>
    </xf>
    <xf numFmtId="0" fontId="37" fillId="0" borderId="57" xfId="0" applyFont="1" applyBorder="1" applyAlignment="1" applyProtection="1">
      <alignment horizontal="center" vertical="center"/>
      <protection locked="0" hidden="1"/>
    </xf>
    <xf numFmtId="38" fontId="34" fillId="0" borderId="199" xfId="2" applyFont="1" applyFill="1" applyBorder="1" applyAlignment="1" applyProtection="1">
      <alignment vertical="center" shrinkToFit="1"/>
      <protection locked="0" hidden="1"/>
    </xf>
    <xf numFmtId="38" fontId="34" fillId="0" borderId="200" xfId="2" applyFont="1" applyFill="1" applyBorder="1" applyAlignment="1" applyProtection="1">
      <alignment vertical="center" shrinkToFit="1"/>
      <protection locked="0" hidden="1"/>
    </xf>
    <xf numFmtId="38" fontId="34" fillId="0" borderId="188" xfId="2" applyFont="1" applyFill="1" applyBorder="1" applyAlignment="1" applyProtection="1">
      <alignment horizontal="right" vertical="center"/>
      <protection locked="0" hidden="1"/>
    </xf>
    <xf numFmtId="38" fontId="34" fillId="0" borderId="189" xfId="2" applyFont="1" applyFill="1" applyBorder="1" applyAlignment="1" applyProtection="1">
      <alignment horizontal="right" vertical="center"/>
      <protection locked="0" hidden="1"/>
    </xf>
    <xf numFmtId="38" fontId="34" fillId="0" borderId="190" xfId="2" applyFont="1" applyFill="1" applyBorder="1" applyAlignment="1" applyProtection="1">
      <alignment horizontal="right" vertical="center"/>
      <protection locked="0" hidden="1"/>
    </xf>
    <xf numFmtId="38" fontId="34" fillId="0" borderId="191" xfId="2" applyFont="1" applyFill="1" applyBorder="1" applyAlignment="1" applyProtection="1">
      <alignment horizontal="right" vertical="center"/>
      <protection locked="0" hidden="1"/>
    </xf>
    <xf numFmtId="184" fontId="37" fillId="2" borderId="145" xfId="0" applyNumberFormat="1" applyFont="1" applyFill="1" applyBorder="1" applyAlignment="1" applyProtection="1">
      <alignment horizontal="center" vertical="center"/>
      <protection hidden="1"/>
    </xf>
    <xf numFmtId="184" fontId="37" fillId="2" borderId="78" xfId="0" applyNumberFormat="1" applyFont="1" applyFill="1" applyBorder="1" applyAlignment="1" applyProtection="1">
      <alignment horizontal="center" vertical="center"/>
      <protection hidden="1"/>
    </xf>
    <xf numFmtId="184" fontId="37" fillId="2" borderId="57" xfId="0" applyNumberFormat="1" applyFont="1" applyFill="1" applyBorder="1" applyAlignment="1" applyProtection="1">
      <alignment horizontal="center" vertical="center"/>
      <protection hidden="1"/>
    </xf>
    <xf numFmtId="38" fontId="35" fillId="0" borderId="0" xfId="2" applyFont="1" applyFill="1" applyBorder="1" applyAlignment="1" applyProtection="1">
      <alignment vertical="center"/>
      <protection hidden="1"/>
    </xf>
    <xf numFmtId="0" fontId="34" fillId="0" borderId="139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192" xfId="2" applyNumberFormat="1" applyFont="1" applyFill="1" applyBorder="1" applyAlignment="1" applyProtection="1">
      <alignment horizontal="center" vertical="center" shrinkToFit="1"/>
      <protection hidden="1"/>
    </xf>
    <xf numFmtId="0" fontId="34" fillId="0" borderId="193" xfId="2" applyNumberFormat="1" applyFont="1" applyFill="1" applyBorder="1" applyAlignment="1" applyProtection="1">
      <alignment horizontal="center" vertical="center" shrinkToFit="1"/>
      <protection hidden="1"/>
    </xf>
    <xf numFmtId="38" fontId="33" fillId="0" borderId="53" xfId="2" applyFont="1" applyFill="1" applyBorder="1" applyAlignment="1" applyProtection="1">
      <alignment horizontal="center" vertical="center"/>
      <protection hidden="1"/>
    </xf>
    <xf numFmtId="38" fontId="33" fillId="0" borderId="194" xfId="2" applyFont="1" applyFill="1" applyBorder="1" applyAlignment="1" applyProtection="1">
      <alignment horizontal="center" vertical="center"/>
      <protection hidden="1"/>
    </xf>
    <xf numFmtId="38" fontId="33" fillId="0" borderId="195" xfId="2" applyFont="1" applyFill="1" applyBorder="1" applyAlignment="1" applyProtection="1">
      <alignment horizontal="center" vertical="center"/>
      <protection hidden="1"/>
    </xf>
    <xf numFmtId="38" fontId="34" fillId="0" borderId="196" xfId="2" applyFont="1" applyFill="1" applyBorder="1" applyAlignment="1" applyProtection="1">
      <alignment horizontal="right" vertical="center"/>
      <protection locked="0" hidden="1"/>
    </xf>
    <xf numFmtId="38" fontId="34" fillId="0" borderId="172" xfId="2" applyFont="1" applyFill="1" applyBorder="1" applyAlignment="1" applyProtection="1">
      <alignment horizontal="right" vertical="center"/>
      <protection locked="0" hidden="1"/>
    </xf>
    <xf numFmtId="38" fontId="34" fillId="0" borderId="197" xfId="2" applyFont="1" applyFill="1" applyBorder="1" applyAlignment="1" applyProtection="1">
      <alignment vertical="center" shrinkToFit="1"/>
      <protection locked="0" hidden="1"/>
    </xf>
    <xf numFmtId="38" fontId="34" fillId="0" borderId="198" xfId="2" applyFont="1" applyFill="1" applyBorder="1" applyAlignment="1" applyProtection="1">
      <alignment vertical="center" shrinkToFit="1"/>
      <protection locked="0" hidden="1"/>
    </xf>
    <xf numFmtId="38" fontId="17" fillId="18" borderId="0" xfId="2" applyFont="1" applyFill="1" applyBorder="1" applyAlignment="1">
      <alignment horizontal="center" vertical="center" wrapText="1"/>
    </xf>
    <xf numFmtId="38" fontId="10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horizontal="center" vertical="center" wrapText="1"/>
    </xf>
    <xf numFmtId="38" fontId="10" fillId="0" borderId="0" xfId="2" applyFont="1" applyFill="1" applyBorder="1" applyAlignment="1">
      <alignment vertical="center"/>
    </xf>
    <xf numFmtId="0" fontId="0" fillId="0" borderId="0" xfId="0"/>
    <xf numFmtId="38" fontId="10" fillId="0" borderId="0" xfId="2" applyFont="1" applyFill="1" applyBorder="1" applyAlignment="1" applyProtection="1">
      <alignment vertical="center" wrapText="1"/>
    </xf>
    <xf numFmtId="38" fontId="26" fillId="8" borderId="0" xfId="1" applyNumberFormat="1" applyFont="1" applyFill="1" applyBorder="1" applyAlignment="1" applyProtection="1">
      <alignment horizontal="center" vertical="center"/>
    </xf>
    <xf numFmtId="0" fontId="0" fillId="0" borderId="267" xfId="0" applyBorder="1"/>
    <xf numFmtId="0" fontId="0" fillId="0" borderId="268" xfId="0" applyBorder="1"/>
    <xf numFmtId="0" fontId="0" fillId="0" borderId="266" xfId="0" applyBorder="1"/>
    <xf numFmtId="38" fontId="10" fillId="3" borderId="214" xfId="2" applyFont="1" applyFill="1" applyBorder="1" applyAlignment="1">
      <alignment horizontal="center" vertical="center"/>
    </xf>
    <xf numFmtId="38" fontId="10" fillId="3" borderId="60" xfId="2" applyFont="1" applyFill="1" applyBorder="1" applyAlignment="1">
      <alignment horizontal="center" vertical="center"/>
    </xf>
    <xf numFmtId="38" fontId="10" fillId="3" borderId="201" xfId="2" applyFont="1" applyFill="1" applyBorder="1" applyAlignment="1">
      <alignment horizontal="center" vertical="center" shrinkToFit="1"/>
    </xf>
    <xf numFmtId="38" fontId="10" fillId="3" borderId="73" xfId="2" applyFont="1" applyFill="1" applyBorder="1" applyAlignment="1">
      <alignment horizontal="center" vertical="center" shrinkToFit="1"/>
    </xf>
    <xf numFmtId="38" fontId="10" fillId="3" borderId="202" xfId="2" applyFont="1" applyFill="1" applyBorder="1" applyAlignment="1">
      <alignment horizontal="center" vertical="center" shrinkToFit="1"/>
    </xf>
    <xf numFmtId="38" fontId="10" fillId="3" borderId="215" xfId="2" applyFont="1" applyFill="1" applyBorder="1" applyAlignment="1">
      <alignment horizontal="center" vertical="center" shrinkToFit="1"/>
    </xf>
    <xf numFmtId="38" fontId="10" fillId="3" borderId="210" xfId="2" applyFont="1" applyFill="1" applyBorder="1" applyAlignment="1">
      <alignment horizontal="center" vertical="center" shrinkToFit="1"/>
    </xf>
    <xf numFmtId="38" fontId="10" fillId="3" borderId="216" xfId="2" applyFont="1" applyFill="1" applyBorder="1" applyAlignment="1">
      <alignment horizontal="center" vertical="center" shrinkToFit="1"/>
    </xf>
    <xf numFmtId="179" fontId="15" fillId="9" borderId="148" xfId="2" applyNumberFormat="1" applyFont="1" applyFill="1" applyBorder="1" applyAlignment="1" applyProtection="1">
      <alignment horizontal="distributed" vertical="center" justifyLastLine="1"/>
      <protection locked="0"/>
    </xf>
    <xf numFmtId="179" fontId="15" fillId="9" borderId="79" xfId="2" applyNumberFormat="1" applyFont="1" applyFill="1" applyBorder="1" applyAlignment="1" applyProtection="1">
      <alignment horizontal="distributed" vertical="center" justifyLastLine="1"/>
      <protection locked="0"/>
    </xf>
    <xf numFmtId="179" fontId="15" fillId="9" borderId="149" xfId="2" applyNumberFormat="1" applyFont="1" applyFill="1" applyBorder="1" applyAlignment="1" applyProtection="1">
      <alignment horizontal="distributed" vertical="center" justifyLastLine="1"/>
      <protection locked="0"/>
    </xf>
    <xf numFmtId="179" fontId="15" fillId="9" borderId="24" xfId="2" applyNumberFormat="1" applyFont="1" applyFill="1" applyBorder="1" applyAlignment="1" applyProtection="1">
      <alignment horizontal="distributed" vertical="center" justifyLastLine="1"/>
      <protection locked="0"/>
    </xf>
    <xf numFmtId="179" fontId="15" fillId="9" borderId="77" xfId="2" applyNumberFormat="1" applyFont="1" applyFill="1" applyBorder="1" applyAlignment="1" applyProtection="1">
      <alignment horizontal="distributed" vertical="center" justifyLastLine="1"/>
      <protection locked="0"/>
    </xf>
    <xf numFmtId="179" fontId="15" fillId="9" borderId="151" xfId="2" applyNumberFormat="1" applyFont="1" applyFill="1" applyBorder="1" applyAlignment="1" applyProtection="1">
      <alignment horizontal="distributed" vertical="center" justifyLastLine="1"/>
      <protection locked="0"/>
    </xf>
    <xf numFmtId="38" fontId="26" fillId="8" borderId="265" xfId="1" applyNumberFormat="1" applyFont="1" applyFill="1" applyBorder="1" applyAlignment="1" applyProtection="1">
      <alignment horizontal="center" vertical="center"/>
    </xf>
    <xf numFmtId="38" fontId="26" fillId="8" borderId="266" xfId="1" applyNumberFormat="1" applyFont="1" applyFill="1" applyBorder="1" applyAlignment="1" applyProtection="1">
      <alignment horizontal="center" vertical="center"/>
    </xf>
    <xf numFmtId="0" fontId="12" fillId="3" borderId="183" xfId="2" applyNumberFormat="1" applyFont="1" applyFill="1" applyBorder="1" applyAlignment="1">
      <alignment horizontal="left" vertical="center" shrinkToFit="1"/>
    </xf>
    <xf numFmtId="0" fontId="12" fillId="3" borderId="205" xfId="2" applyNumberFormat="1" applyFont="1" applyFill="1" applyBorder="1" applyAlignment="1">
      <alignment horizontal="left" vertical="center" shrinkToFit="1"/>
    </xf>
    <xf numFmtId="38" fontId="12" fillId="3" borderId="206" xfId="2" applyFont="1" applyFill="1" applyBorder="1" applyAlignment="1">
      <alignment horizontal="center" vertical="center" wrapText="1"/>
    </xf>
    <xf numFmtId="38" fontId="12" fillId="3" borderId="134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/>
    </xf>
    <xf numFmtId="38" fontId="10" fillId="0" borderId="0" xfId="2" applyFont="1" applyFill="1" applyBorder="1" applyAlignment="1" applyProtection="1">
      <alignment horizontal="center" vertical="center"/>
    </xf>
    <xf numFmtId="38" fontId="17" fillId="0" borderId="79" xfId="2" applyFont="1" applyFill="1" applyBorder="1" applyAlignment="1">
      <alignment horizontal="center" vertical="center"/>
    </xf>
    <xf numFmtId="0" fontId="0" fillId="0" borderId="79" xfId="0" applyBorder="1"/>
    <xf numFmtId="38" fontId="10" fillId="3" borderId="77" xfId="2" applyFont="1" applyFill="1" applyBorder="1" applyAlignment="1">
      <alignment horizontal="center" vertical="center"/>
    </xf>
    <xf numFmtId="38" fontId="10" fillId="3" borderId="28" xfId="2" applyFont="1" applyFill="1" applyBorder="1" applyAlignment="1">
      <alignment horizontal="center" vertical="center"/>
    </xf>
    <xf numFmtId="38" fontId="12" fillId="3" borderId="148" xfId="2" applyFont="1" applyFill="1" applyBorder="1" applyAlignment="1">
      <alignment horizontal="center" vertical="center"/>
    </xf>
    <xf numFmtId="38" fontId="12" fillId="3" borderId="79" xfId="2" applyFont="1" applyFill="1" applyBorder="1" applyAlignment="1">
      <alignment horizontal="center" vertical="center"/>
    </xf>
    <xf numFmtId="38" fontId="12" fillId="3" borderId="149" xfId="2" applyFont="1" applyFill="1" applyBorder="1" applyAlignment="1">
      <alignment horizontal="center" vertical="center"/>
    </xf>
    <xf numFmtId="38" fontId="12" fillId="3" borderId="24" xfId="2" applyFont="1" applyFill="1" applyBorder="1" applyAlignment="1">
      <alignment horizontal="center" vertical="center"/>
    </xf>
    <xf numFmtId="38" fontId="12" fillId="3" borderId="77" xfId="2" applyFont="1" applyFill="1" applyBorder="1" applyAlignment="1">
      <alignment horizontal="center" vertical="center"/>
    </xf>
    <xf numFmtId="38" fontId="12" fillId="3" borderId="151" xfId="2" applyFont="1" applyFill="1" applyBorder="1" applyAlignment="1">
      <alignment horizontal="center" vertical="center"/>
    </xf>
    <xf numFmtId="179" fontId="25" fillId="0" borderId="0" xfId="1" applyNumberFormat="1" applyFont="1" applyFill="1" applyBorder="1" applyAlignment="1" applyProtection="1">
      <alignment horizontal="center" vertical="center"/>
    </xf>
    <xf numFmtId="0" fontId="12" fillId="3" borderId="141" xfId="2" applyNumberFormat="1" applyFont="1" applyFill="1" applyBorder="1" applyAlignment="1">
      <alignment horizontal="left" vertical="center" shrinkToFit="1"/>
    </xf>
    <xf numFmtId="0" fontId="12" fillId="3" borderId="73" xfId="2" applyNumberFormat="1" applyFont="1" applyFill="1" applyBorder="1" applyAlignment="1">
      <alignment horizontal="left" vertical="center" shrinkToFit="1"/>
    </xf>
    <xf numFmtId="38" fontId="7" fillId="0" borderId="0" xfId="2" applyFont="1" applyFill="1" applyAlignment="1">
      <alignment horizontal="center" vertical="center"/>
    </xf>
    <xf numFmtId="38" fontId="10" fillId="3" borderId="206" xfId="2" applyFont="1" applyFill="1" applyBorder="1" applyAlignment="1">
      <alignment horizontal="center" vertical="center"/>
    </xf>
    <xf numFmtId="38" fontId="10" fillId="3" borderId="134" xfId="2" applyFont="1" applyFill="1" applyBorder="1" applyAlignment="1">
      <alignment horizontal="center" vertical="center"/>
    </xf>
    <xf numFmtId="38" fontId="12" fillId="3" borderId="207" xfId="2" applyFont="1" applyFill="1" applyBorder="1" applyAlignment="1">
      <alignment horizontal="center" vertical="center"/>
    </xf>
    <xf numFmtId="38" fontId="12" fillId="3" borderId="104" xfId="2" applyFont="1" applyFill="1" applyBorder="1" applyAlignment="1">
      <alignment horizontal="center" vertical="center"/>
    </xf>
    <xf numFmtId="38" fontId="12" fillId="3" borderId="206" xfId="2" applyFont="1" applyFill="1" applyBorder="1" applyAlignment="1">
      <alignment horizontal="center" vertical="center" textRotation="255"/>
    </xf>
    <xf numFmtId="38" fontId="12" fillId="3" borderId="32" xfId="2" applyFont="1" applyFill="1" applyBorder="1" applyAlignment="1">
      <alignment horizontal="center" vertical="center" textRotation="255"/>
    </xf>
    <xf numFmtId="38" fontId="12" fillId="3" borderId="134" xfId="2" applyFont="1" applyFill="1" applyBorder="1" applyAlignment="1">
      <alignment horizontal="center" vertical="center" textRotation="255"/>
    </xf>
    <xf numFmtId="38" fontId="10" fillId="3" borderId="208" xfId="2" applyFont="1" applyFill="1" applyBorder="1" applyAlignment="1">
      <alignment horizontal="center" vertical="center" shrinkToFit="1"/>
    </xf>
    <xf numFmtId="38" fontId="10" fillId="3" borderId="144" xfId="2" applyFont="1" applyFill="1" applyBorder="1" applyAlignment="1">
      <alignment horizontal="center" vertical="center" shrinkToFit="1"/>
    </xf>
    <xf numFmtId="38" fontId="10" fillId="3" borderId="129" xfId="2" applyFont="1" applyFill="1" applyBorder="1" applyAlignment="1">
      <alignment horizontal="center" vertical="center" shrinkToFit="1"/>
    </xf>
    <xf numFmtId="0" fontId="12" fillId="3" borderId="209" xfId="2" applyNumberFormat="1" applyFont="1" applyFill="1" applyBorder="1" applyAlignment="1">
      <alignment horizontal="left" vertical="center" shrinkToFit="1"/>
    </xf>
    <xf numFmtId="0" fontId="12" fillId="3" borderId="210" xfId="2" applyNumberFormat="1" applyFont="1" applyFill="1" applyBorder="1" applyAlignment="1">
      <alignment horizontal="left" vertical="center" shrinkToFit="1"/>
    </xf>
    <xf numFmtId="0" fontId="12" fillId="3" borderId="143" xfId="2" applyNumberFormat="1" applyFont="1" applyFill="1" applyBorder="1" applyAlignment="1">
      <alignment horizontal="left" vertical="center" shrinkToFit="1"/>
    </xf>
    <xf numFmtId="0" fontId="12" fillId="3" borderId="211" xfId="2" applyNumberFormat="1" applyFont="1" applyFill="1" applyBorder="1" applyAlignment="1">
      <alignment horizontal="left" vertical="center" shrinkToFit="1"/>
    </xf>
    <xf numFmtId="38" fontId="33" fillId="0" borderId="0" xfId="2" applyFont="1" applyBorder="1" applyAlignment="1" applyProtection="1">
      <alignment horizontal="left" vertical="center"/>
      <protection hidden="1"/>
    </xf>
    <xf numFmtId="38" fontId="34" fillId="0" borderId="0" xfId="2" applyFont="1" applyBorder="1" applyAlignment="1" applyProtection="1">
      <alignment horizontal="center"/>
      <protection hidden="1"/>
    </xf>
    <xf numFmtId="38" fontId="35" fillId="0" borderId="125" xfId="2" applyFont="1" applyFill="1" applyBorder="1" applyAlignment="1" applyProtection="1">
      <alignment horizontal="center" vertical="center"/>
      <protection hidden="1"/>
    </xf>
    <xf numFmtId="38" fontId="35" fillId="0" borderId="63" xfId="2" applyFont="1" applyFill="1" applyBorder="1" applyAlignment="1" applyProtection="1">
      <alignment horizontal="center" vertical="center"/>
      <protection hidden="1"/>
    </xf>
    <xf numFmtId="38" fontId="35" fillId="0" borderId="66" xfId="2" applyFont="1" applyFill="1" applyBorder="1" applyAlignment="1" applyProtection="1">
      <alignment horizontal="center" vertical="center"/>
      <protection hidden="1"/>
    </xf>
    <xf numFmtId="185" fontId="35" fillId="0" borderId="0" xfId="2" applyNumberFormat="1" applyFont="1" applyAlignment="1" applyProtection="1">
      <alignment horizontal="center" vertical="center"/>
      <protection hidden="1"/>
    </xf>
    <xf numFmtId="38" fontId="35" fillId="16" borderId="0" xfId="2" applyFont="1" applyFill="1" applyBorder="1" applyAlignment="1" applyProtection="1">
      <alignment horizontal="center" vertical="center"/>
      <protection hidden="1"/>
    </xf>
    <xf numFmtId="38" fontId="33" fillId="0" borderId="0" xfId="2" applyFont="1" applyBorder="1" applyAlignment="1" applyProtection="1">
      <alignment horizontal="right" vertical="center"/>
      <protection hidden="1"/>
    </xf>
    <xf numFmtId="38" fontId="35" fillId="16" borderId="145" xfId="2" applyFont="1" applyFill="1" applyBorder="1" applyAlignment="1" applyProtection="1">
      <alignment horizontal="center" vertical="center"/>
      <protection hidden="1"/>
    </xf>
    <xf numFmtId="38" fontId="35" fillId="16" borderId="78" xfId="2" applyFont="1" applyFill="1" applyBorder="1" applyAlignment="1" applyProtection="1">
      <alignment horizontal="center" vertical="center"/>
      <protection hidden="1"/>
    </xf>
    <xf numFmtId="38" fontId="35" fillId="16" borderId="57" xfId="2" applyFont="1" applyFill="1" applyBorder="1" applyAlignment="1" applyProtection="1">
      <alignment horizontal="center" vertical="center"/>
      <protection hidden="1"/>
    </xf>
    <xf numFmtId="38" fontId="35" fillId="17" borderId="217" xfId="2" applyFont="1" applyFill="1" applyBorder="1" applyAlignment="1" applyProtection="1">
      <alignment horizontal="center" vertical="center"/>
      <protection hidden="1"/>
    </xf>
    <xf numFmtId="38" fontId="35" fillId="17" borderId="106" xfId="2" applyFont="1" applyFill="1" applyBorder="1" applyAlignment="1" applyProtection="1">
      <alignment horizontal="center" vertical="center"/>
      <protection hidden="1"/>
    </xf>
    <xf numFmtId="38" fontId="35" fillId="17" borderId="59" xfId="2" applyFont="1" applyFill="1" applyBorder="1" applyAlignment="1" applyProtection="1">
      <alignment horizontal="center" vertical="center"/>
      <protection hidden="1"/>
    </xf>
    <xf numFmtId="38" fontId="35" fillId="17" borderId="60" xfId="2" applyFont="1" applyFill="1" applyBorder="1" applyAlignment="1" applyProtection="1">
      <alignment horizontal="center" vertical="center"/>
      <protection hidden="1"/>
    </xf>
    <xf numFmtId="38" fontId="39" fillId="17" borderId="59" xfId="2" applyFont="1" applyFill="1" applyBorder="1" applyAlignment="1" applyProtection="1">
      <alignment horizontal="center" vertical="center" wrapText="1"/>
      <protection hidden="1"/>
    </xf>
    <xf numFmtId="38" fontId="39" fillId="17" borderId="60" xfId="2" applyFont="1" applyFill="1" applyBorder="1" applyAlignment="1" applyProtection="1">
      <alignment horizontal="center" vertical="center"/>
      <protection hidden="1"/>
    </xf>
    <xf numFmtId="38" fontId="39" fillId="2" borderId="217" xfId="2" applyFont="1" applyFill="1" applyBorder="1" applyAlignment="1" applyProtection="1">
      <alignment horizontal="center" vertical="center"/>
      <protection hidden="1"/>
    </xf>
    <xf numFmtId="38" fontId="39" fillId="2" borderId="106" xfId="2" applyFont="1" applyFill="1" applyBorder="1" applyAlignment="1" applyProtection="1">
      <alignment horizontal="center" vertical="center"/>
      <protection hidden="1"/>
    </xf>
    <xf numFmtId="38" fontId="39" fillId="17" borderId="217" xfId="2" applyFont="1" applyFill="1" applyBorder="1" applyAlignment="1" applyProtection="1">
      <alignment horizontal="center" vertical="center" wrapText="1"/>
      <protection hidden="1"/>
    </xf>
    <xf numFmtId="38" fontId="39" fillId="17" borderId="106" xfId="2" applyFont="1" applyFill="1" applyBorder="1" applyAlignment="1" applyProtection="1">
      <alignment horizontal="center" vertical="center"/>
      <protection hidden="1"/>
    </xf>
    <xf numFmtId="38" fontId="39" fillId="2" borderId="124" xfId="2" applyFont="1" applyFill="1" applyBorder="1" applyAlignment="1" applyProtection="1">
      <alignment horizontal="center" vertical="center"/>
      <protection hidden="1"/>
    </xf>
    <xf numFmtId="38" fontId="39" fillId="2" borderId="1" xfId="2" applyFont="1" applyFill="1" applyBorder="1" applyAlignment="1" applyProtection="1">
      <alignment horizontal="center" vertical="center"/>
      <protection hidden="1"/>
    </xf>
    <xf numFmtId="38" fontId="35" fillId="0" borderId="106" xfId="2" applyFont="1" applyBorder="1" applyAlignment="1" applyProtection="1">
      <alignment horizontal="center" vertical="center"/>
      <protection hidden="1"/>
    </xf>
    <xf numFmtId="38" fontId="35" fillId="0" borderId="103" xfId="2" applyFont="1" applyBorder="1" applyAlignment="1" applyProtection="1">
      <alignment horizontal="center" vertical="center"/>
      <protection hidden="1"/>
    </xf>
    <xf numFmtId="38" fontId="35" fillId="0" borderId="1" xfId="2" applyFont="1" applyBorder="1" applyAlignment="1" applyProtection="1">
      <alignment horizontal="center" vertical="center"/>
      <protection hidden="1"/>
    </xf>
    <xf numFmtId="38" fontId="35" fillId="0" borderId="125" xfId="2" applyFont="1" applyBorder="1" applyAlignment="1" applyProtection="1">
      <alignment horizontal="center" vertical="center"/>
      <protection hidden="1"/>
    </xf>
    <xf numFmtId="38" fontId="35" fillId="0" borderId="60" xfId="2" applyFont="1" applyBorder="1" applyAlignment="1" applyProtection="1">
      <alignment horizontal="center" vertical="center"/>
      <protection hidden="1"/>
    </xf>
    <xf numFmtId="38" fontId="35" fillId="0" borderId="61" xfId="2" applyFont="1" applyBorder="1" applyAlignment="1" applyProtection="1">
      <alignment horizontal="center" vertical="center"/>
      <protection hidden="1"/>
    </xf>
    <xf numFmtId="178" fontId="35" fillId="17" borderId="106" xfId="2" applyNumberFormat="1" applyFont="1" applyFill="1" applyBorder="1" applyAlignment="1" applyProtection="1">
      <alignment horizontal="center" vertical="center"/>
      <protection hidden="1"/>
    </xf>
    <xf numFmtId="178" fontId="35" fillId="17" borderId="103" xfId="2" applyNumberFormat="1" applyFont="1" applyFill="1" applyBorder="1" applyAlignment="1" applyProtection="1">
      <alignment horizontal="center" vertical="center"/>
      <protection hidden="1"/>
    </xf>
    <xf numFmtId="179" fontId="35" fillId="0" borderId="30" xfId="2" applyNumberFormat="1" applyFont="1" applyBorder="1" applyAlignment="1" applyProtection="1">
      <alignment horizontal="center" vertical="center"/>
      <protection hidden="1"/>
    </xf>
    <xf numFmtId="179" fontId="35" fillId="0" borderId="31" xfId="2" applyNumberFormat="1" applyFont="1" applyBorder="1" applyAlignment="1" applyProtection="1">
      <alignment horizontal="center" vertical="center"/>
      <protection hidden="1"/>
    </xf>
    <xf numFmtId="38" fontId="39" fillId="2" borderId="29" xfId="2" applyFont="1" applyFill="1" applyBorder="1" applyAlignment="1" applyProtection="1">
      <alignment horizontal="center" vertical="center"/>
      <protection hidden="1"/>
    </xf>
    <xf numFmtId="38" fontId="39" fillId="2" borderId="30" xfId="2" applyFont="1" applyFill="1" applyBorder="1" applyAlignment="1" applyProtection="1">
      <alignment horizontal="center" vertical="center"/>
      <protection hidden="1"/>
    </xf>
    <xf numFmtId="38" fontId="35" fillId="0" borderId="218" xfId="2" applyFont="1" applyFill="1" applyBorder="1" applyAlignment="1" applyProtection="1">
      <alignment horizontal="center" vertical="center"/>
      <protection hidden="1"/>
    </xf>
    <xf numFmtId="38" fontId="35" fillId="0" borderId="228" xfId="2" applyFont="1" applyFill="1" applyBorder="1" applyAlignment="1" applyProtection="1">
      <alignment horizontal="center" vertical="center"/>
      <protection hidden="1"/>
    </xf>
    <xf numFmtId="38" fontId="35" fillId="0" borderId="103" xfId="2" applyFont="1" applyFill="1" applyBorder="1" applyAlignment="1" applyProtection="1">
      <alignment horizontal="center" vertical="center"/>
      <protection hidden="1"/>
    </xf>
    <xf numFmtId="38" fontId="35" fillId="0" borderId="229" xfId="2" applyFont="1" applyFill="1" applyBorder="1" applyAlignment="1" applyProtection="1">
      <alignment horizontal="center" vertical="center"/>
      <protection hidden="1"/>
    </xf>
    <xf numFmtId="38" fontId="35" fillId="0" borderId="124" xfId="2" applyFont="1" applyFill="1" applyBorder="1" applyAlignment="1" applyProtection="1">
      <alignment horizontal="center" vertical="center"/>
      <protection hidden="1"/>
    </xf>
    <xf numFmtId="38" fontId="35" fillId="0" borderId="0" xfId="2" applyFont="1" applyBorder="1" applyAlignment="1" applyProtection="1">
      <alignment horizontal="center" vertical="center"/>
      <protection hidden="1"/>
    </xf>
    <xf numFmtId="0" fontId="35" fillId="0" borderId="7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105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220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221" xfId="2" applyNumberFormat="1" applyFont="1" applyFill="1" applyBorder="1" applyAlignment="1" applyProtection="1">
      <alignment horizontal="center" vertical="center" shrinkToFit="1"/>
      <protection hidden="1"/>
    </xf>
    <xf numFmtId="38" fontId="35" fillId="0" borderId="222" xfId="2" applyFont="1" applyFill="1" applyBorder="1" applyAlignment="1" applyProtection="1">
      <alignment horizontal="center" vertical="center"/>
      <protection hidden="1"/>
    </xf>
    <xf numFmtId="38" fontId="35" fillId="0" borderId="131" xfId="2" applyFont="1" applyFill="1" applyBorder="1" applyAlignment="1" applyProtection="1">
      <alignment horizontal="center" vertical="center"/>
      <protection hidden="1"/>
    </xf>
    <xf numFmtId="38" fontId="35" fillId="0" borderId="29" xfId="2" applyFont="1" applyFill="1" applyBorder="1" applyAlignment="1" applyProtection="1">
      <alignment horizontal="center" vertical="center"/>
      <protection hidden="1"/>
    </xf>
    <xf numFmtId="38" fontId="39" fillId="2" borderId="223" xfId="2" applyFont="1" applyFill="1" applyBorder="1" applyAlignment="1" applyProtection="1">
      <alignment horizontal="center" vertical="center"/>
      <protection hidden="1"/>
    </xf>
    <xf numFmtId="38" fontId="39" fillId="2" borderId="155" xfId="2" applyFont="1" applyFill="1" applyBorder="1" applyAlignment="1" applyProtection="1">
      <alignment horizontal="center" vertical="center"/>
      <protection hidden="1"/>
    </xf>
    <xf numFmtId="38" fontId="39" fillId="2" borderId="59" xfId="2" applyFont="1" applyFill="1" applyBorder="1" applyAlignment="1" applyProtection="1">
      <alignment horizontal="center" vertical="center"/>
      <protection hidden="1"/>
    </xf>
    <xf numFmtId="38" fontId="39" fillId="2" borderId="60" xfId="2" applyFont="1" applyFill="1" applyBorder="1" applyAlignment="1" applyProtection="1">
      <alignment horizontal="center" vertical="center"/>
      <protection hidden="1"/>
    </xf>
    <xf numFmtId="178" fontId="35" fillId="17" borderId="60" xfId="2" applyNumberFormat="1" applyFont="1" applyFill="1" applyBorder="1" applyAlignment="1" applyProtection="1">
      <alignment horizontal="center" vertical="center"/>
      <protection hidden="1"/>
    </xf>
    <xf numFmtId="178" fontId="35" fillId="17" borderId="61" xfId="2" applyNumberFormat="1" applyFont="1" applyFill="1" applyBorder="1" applyAlignment="1" applyProtection="1">
      <alignment horizontal="center" vertical="center"/>
      <protection hidden="1"/>
    </xf>
    <xf numFmtId="38" fontId="35" fillId="0" borderId="155" xfId="2" applyFont="1" applyBorder="1" applyAlignment="1" applyProtection="1">
      <alignment horizontal="center" vertical="center"/>
      <protection hidden="1"/>
    </xf>
    <xf numFmtId="38" fontId="35" fillId="0" borderId="156" xfId="2" applyFont="1" applyBorder="1" applyAlignment="1" applyProtection="1">
      <alignment horizontal="center" vertical="center"/>
      <protection hidden="1"/>
    </xf>
    <xf numFmtId="38" fontId="35" fillId="0" borderId="148" xfId="2" applyFont="1" applyFill="1" applyBorder="1" applyAlignment="1" applyProtection="1">
      <alignment horizontal="center" vertical="center"/>
      <protection hidden="1"/>
    </xf>
    <xf numFmtId="38" fontId="35" fillId="0" borderId="79" xfId="2" applyFont="1" applyFill="1" applyBorder="1" applyAlignment="1" applyProtection="1">
      <alignment horizontal="center" vertical="center"/>
      <protection hidden="1"/>
    </xf>
    <xf numFmtId="38" fontId="35" fillId="0" borderId="219" xfId="2" applyFont="1" applyFill="1" applyBorder="1" applyAlignment="1" applyProtection="1">
      <alignment horizontal="center" vertical="center"/>
      <protection hidden="1"/>
    </xf>
    <xf numFmtId="38" fontId="35" fillId="0" borderId="9" xfId="2" applyFont="1" applyFill="1" applyBorder="1" applyAlignment="1" applyProtection="1">
      <alignment horizontal="center" vertical="center"/>
      <protection hidden="1"/>
    </xf>
    <xf numFmtId="38" fontId="35" fillId="0" borderId="0" xfId="2" applyFont="1" applyFill="1" applyBorder="1" applyAlignment="1" applyProtection="1">
      <alignment horizontal="center" vertical="center"/>
      <protection hidden="1"/>
    </xf>
    <xf numFmtId="38" fontId="35" fillId="0" borderId="4" xfId="2" applyFont="1" applyFill="1" applyBorder="1" applyAlignment="1" applyProtection="1">
      <alignment horizontal="center" vertical="center"/>
      <protection hidden="1"/>
    </xf>
    <xf numFmtId="38" fontId="35" fillId="0" borderId="24" xfId="2" applyFont="1" applyFill="1" applyBorder="1" applyAlignment="1" applyProtection="1">
      <alignment horizontal="center" vertical="center"/>
      <protection hidden="1"/>
    </xf>
    <xf numFmtId="38" fontId="35" fillId="0" borderId="77" xfId="2" applyFont="1" applyFill="1" applyBorder="1" applyAlignment="1" applyProtection="1">
      <alignment horizontal="center" vertical="center"/>
      <protection hidden="1"/>
    </xf>
    <xf numFmtId="38" fontId="35" fillId="0" borderId="28" xfId="2" applyFont="1" applyFill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0" fontId="35" fillId="0" borderId="7" xfId="2" applyNumberFormat="1" applyFont="1" applyFill="1" applyBorder="1" applyAlignment="1" applyProtection="1">
      <alignment horizontal="center" vertical="center" wrapText="1" shrinkToFit="1"/>
      <protection hidden="1"/>
    </xf>
    <xf numFmtId="0" fontId="35" fillId="0" borderId="105" xfId="2" applyNumberFormat="1" applyFont="1" applyFill="1" applyBorder="1" applyAlignment="1" applyProtection="1">
      <alignment horizontal="center" vertical="center" wrapText="1" shrinkToFit="1"/>
      <protection hidden="1"/>
    </xf>
    <xf numFmtId="0" fontId="35" fillId="0" borderId="3" xfId="2" applyNumberFormat="1" applyFont="1" applyFill="1" applyBorder="1" applyAlignment="1" applyProtection="1">
      <alignment horizontal="center" vertical="center" wrapText="1" shrinkToFit="1"/>
      <protection hidden="1"/>
    </xf>
    <xf numFmtId="0" fontId="35" fillId="0" borderId="4" xfId="2" applyNumberFormat="1" applyFont="1" applyFill="1" applyBorder="1" applyAlignment="1" applyProtection="1">
      <alignment horizontal="center" vertical="center" wrapText="1" shrinkToFit="1"/>
      <protection hidden="1"/>
    </xf>
    <xf numFmtId="0" fontId="41" fillId="10" borderId="0" xfId="1" applyFont="1" applyFill="1" applyBorder="1" applyAlignment="1" applyProtection="1">
      <alignment horizontal="center" vertical="center"/>
      <protection hidden="1"/>
    </xf>
    <xf numFmtId="0" fontId="41" fillId="10" borderId="212" xfId="1" applyFont="1" applyFill="1" applyBorder="1" applyAlignment="1" applyProtection="1">
      <alignment horizontal="center" vertical="center"/>
      <protection hidden="1"/>
    </xf>
    <xf numFmtId="0" fontId="41" fillId="10" borderId="213" xfId="1" applyFont="1" applyFill="1" applyBorder="1" applyAlignment="1" applyProtection="1">
      <alignment horizontal="center" vertical="center"/>
      <protection hidden="1"/>
    </xf>
    <xf numFmtId="0" fontId="41" fillId="10" borderId="204" xfId="1" applyFont="1" applyFill="1" applyBorder="1" applyAlignment="1" applyProtection="1">
      <alignment horizontal="center" vertical="center"/>
      <protection hidden="1"/>
    </xf>
    <xf numFmtId="38" fontId="35" fillId="16" borderId="148" xfId="2" applyFont="1" applyFill="1" applyBorder="1" applyAlignment="1" applyProtection="1">
      <alignment horizontal="center" vertical="center" wrapText="1"/>
      <protection hidden="1"/>
    </xf>
    <xf numFmtId="38" fontId="35" fillId="16" borderId="79" xfId="2" applyFont="1" applyFill="1" applyBorder="1" applyAlignment="1" applyProtection="1">
      <alignment horizontal="center" vertical="center" wrapText="1"/>
      <protection hidden="1"/>
    </xf>
    <xf numFmtId="38" fontId="35" fillId="16" borderId="149" xfId="2" applyFont="1" applyFill="1" applyBorder="1" applyAlignment="1" applyProtection="1">
      <alignment horizontal="center" vertical="center" wrapText="1"/>
      <protection hidden="1"/>
    </xf>
    <xf numFmtId="38" fontId="35" fillId="16" borderId="24" xfId="2" applyFont="1" applyFill="1" applyBorder="1" applyAlignment="1" applyProtection="1">
      <alignment horizontal="center" vertical="center" wrapText="1"/>
      <protection hidden="1"/>
    </xf>
    <xf numFmtId="38" fontId="35" fillId="16" borderId="77" xfId="2" applyFont="1" applyFill="1" applyBorder="1" applyAlignment="1" applyProtection="1">
      <alignment horizontal="center" vertical="center" wrapText="1"/>
      <protection hidden="1"/>
    </xf>
    <xf numFmtId="38" fontId="35" fillId="16" borderId="151" xfId="2" applyFont="1" applyFill="1" applyBorder="1" applyAlignment="1" applyProtection="1">
      <alignment horizontal="center" vertical="center" wrapText="1"/>
      <protection hidden="1"/>
    </xf>
    <xf numFmtId="0" fontId="53" fillId="11" borderId="224" xfId="1" applyFont="1" applyFill="1" applyBorder="1" applyAlignment="1" applyProtection="1">
      <alignment horizontal="center" vertical="center"/>
      <protection hidden="1"/>
    </xf>
    <xf numFmtId="0" fontId="53" fillId="11" borderId="225" xfId="1" applyFont="1" applyFill="1" applyBorder="1" applyAlignment="1" applyProtection="1">
      <alignment horizontal="center" vertical="center"/>
      <protection hidden="1"/>
    </xf>
    <xf numFmtId="0" fontId="53" fillId="11" borderId="226" xfId="1" applyFont="1" applyFill="1" applyBorder="1" applyAlignment="1" applyProtection="1">
      <alignment horizontal="center" vertical="center"/>
      <protection hidden="1"/>
    </xf>
    <xf numFmtId="0" fontId="53" fillId="11" borderId="227" xfId="1" applyFont="1" applyFill="1" applyBorder="1" applyAlignment="1" applyProtection="1">
      <alignment horizontal="center" vertical="center"/>
      <protection hidden="1"/>
    </xf>
    <xf numFmtId="38" fontId="35" fillId="0" borderId="130" xfId="2" applyFont="1" applyFill="1" applyBorder="1" applyAlignment="1" applyProtection="1">
      <alignment horizontal="center" vertical="center"/>
      <protection hidden="1"/>
    </xf>
    <xf numFmtId="38" fontId="35" fillId="0" borderId="214" xfId="2" applyFont="1" applyFill="1" applyBorder="1" applyAlignment="1" applyProtection="1">
      <alignment horizontal="center" vertical="center"/>
      <protection hidden="1"/>
    </xf>
    <xf numFmtId="38" fontId="33" fillId="14" borderId="27" xfId="2" applyFont="1" applyFill="1" applyBorder="1" applyAlignment="1" applyProtection="1">
      <alignment horizontal="center" vertical="center"/>
      <protection hidden="1"/>
    </xf>
    <xf numFmtId="38" fontId="33" fillId="14" borderId="44" xfId="2" applyFont="1" applyFill="1" applyBorder="1" applyAlignment="1" applyProtection="1">
      <alignment horizontal="center" vertical="center"/>
      <protection hidden="1"/>
    </xf>
    <xf numFmtId="38" fontId="33" fillId="14" borderId="31" xfId="2" applyFont="1" applyFill="1" applyBorder="1" applyAlignment="1" applyProtection="1">
      <alignment horizontal="center" vertical="center"/>
      <protection hidden="1"/>
    </xf>
    <xf numFmtId="38" fontId="42" fillId="5" borderId="0" xfId="1" applyNumberFormat="1" applyFont="1" applyFill="1" applyBorder="1" applyAlignment="1" applyProtection="1">
      <alignment horizontal="center" vertical="center"/>
      <protection hidden="1"/>
    </xf>
    <xf numFmtId="38" fontId="42" fillId="5" borderId="230" xfId="1" applyNumberFormat="1" applyFont="1" applyFill="1" applyBorder="1" applyAlignment="1" applyProtection="1">
      <alignment horizontal="center" vertical="center"/>
      <protection hidden="1"/>
    </xf>
    <xf numFmtId="38" fontId="42" fillId="5" borderId="231" xfId="1" applyNumberFormat="1" applyFont="1" applyFill="1" applyBorder="1" applyAlignment="1" applyProtection="1">
      <alignment horizontal="center" vertical="center"/>
      <protection hidden="1"/>
    </xf>
    <xf numFmtId="38" fontId="42" fillId="5" borderId="232" xfId="1" applyNumberFormat="1" applyFont="1" applyFill="1" applyBorder="1" applyAlignment="1" applyProtection="1">
      <alignment horizontal="center" vertical="center"/>
      <protection hidden="1"/>
    </xf>
    <xf numFmtId="38" fontId="42" fillId="2" borderId="233" xfId="1" applyNumberFormat="1" applyFont="1" applyFill="1" applyBorder="1" applyAlignment="1" applyProtection="1">
      <alignment horizontal="center" vertical="center"/>
      <protection hidden="1"/>
    </xf>
    <xf numFmtId="38" fontId="42" fillId="2" borderId="234" xfId="1" applyNumberFormat="1" applyFont="1" applyFill="1" applyBorder="1" applyAlignment="1" applyProtection="1">
      <alignment horizontal="center" vertical="center"/>
      <protection hidden="1"/>
    </xf>
    <xf numFmtId="38" fontId="42" fillId="2" borderId="231" xfId="1" applyNumberFormat="1" applyFont="1" applyFill="1" applyBorder="1" applyAlignment="1" applyProtection="1">
      <alignment horizontal="center" vertical="center"/>
      <protection hidden="1"/>
    </xf>
    <xf numFmtId="38" fontId="42" fillId="2" borderId="232" xfId="1" applyNumberFormat="1" applyFont="1" applyFill="1" applyBorder="1" applyAlignment="1" applyProtection="1">
      <alignment horizontal="center" vertical="center"/>
      <protection hidden="1"/>
    </xf>
    <xf numFmtId="38" fontId="44" fillId="19" borderId="0" xfId="1" applyNumberFormat="1" applyFont="1" applyFill="1" applyBorder="1" applyAlignment="1" applyProtection="1">
      <alignment horizontal="center" vertical="center"/>
      <protection hidden="1"/>
    </xf>
    <xf numFmtId="38" fontId="44" fillId="19" borderId="269" xfId="1" applyNumberFormat="1" applyFont="1" applyFill="1" applyBorder="1" applyAlignment="1" applyProtection="1">
      <alignment horizontal="center" vertical="center"/>
      <protection hidden="1"/>
    </xf>
    <xf numFmtId="38" fontId="44" fillId="19" borderId="270" xfId="1" applyNumberFormat="1" applyFont="1" applyFill="1" applyBorder="1" applyAlignment="1" applyProtection="1">
      <alignment horizontal="center" vertical="center"/>
      <protection hidden="1"/>
    </xf>
    <xf numFmtId="38" fontId="44" fillId="19" borderId="271" xfId="1" applyNumberFormat="1" applyFont="1" applyFill="1" applyBorder="1" applyAlignment="1" applyProtection="1">
      <alignment horizontal="center" vertical="center"/>
      <protection hidden="1"/>
    </xf>
    <xf numFmtId="38" fontId="18" fillId="0" borderId="0" xfId="2" applyFont="1" applyAlignment="1" applyProtection="1">
      <alignment horizontal="center" vertical="center" wrapText="1"/>
      <protection hidden="1"/>
    </xf>
    <xf numFmtId="38" fontId="10" fillId="0" borderId="244" xfId="2" applyFont="1" applyBorder="1" applyAlignment="1" applyProtection="1">
      <alignment horizontal="center" vertical="center"/>
      <protection hidden="1"/>
    </xf>
    <xf numFmtId="38" fontId="10" fillId="0" borderId="243" xfId="2" applyFont="1" applyBorder="1" applyAlignment="1" applyProtection="1">
      <alignment horizontal="center" vertical="center"/>
      <protection hidden="1"/>
    </xf>
    <xf numFmtId="38" fontId="10" fillId="0" borderId="246" xfId="2" applyFont="1" applyBorder="1" applyAlignment="1" applyProtection="1">
      <alignment horizontal="center" vertical="center"/>
      <protection hidden="1"/>
    </xf>
    <xf numFmtId="38" fontId="10" fillId="0" borderId="237" xfId="2" applyFont="1" applyBorder="1" applyAlignment="1" applyProtection="1">
      <alignment horizontal="center" vertical="center"/>
      <protection hidden="1"/>
    </xf>
    <xf numFmtId="38" fontId="10" fillId="0" borderId="238" xfId="2" applyFont="1" applyBorder="1" applyAlignment="1" applyProtection="1">
      <alignment horizontal="center" vertical="center"/>
      <protection hidden="1"/>
    </xf>
    <xf numFmtId="38" fontId="10" fillId="0" borderId="241" xfId="2" applyFont="1" applyBorder="1" applyAlignment="1" applyProtection="1">
      <alignment horizontal="center" vertical="center"/>
      <protection hidden="1"/>
    </xf>
    <xf numFmtId="38" fontId="10" fillId="0" borderId="0" xfId="2" applyFont="1" applyBorder="1" applyAlignment="1" applyProtection="1">
      <alignment horizontal="center" vertical="center"/>
      <protection hidden="1"/>
    </xf>
    <xf numFmtId="38" fontId="10" fillId="0" borderId="77" xfId="2" applyFont="1" applyBorder="1" applyAlignment="1" applyProtection="1">
      <alignment horizontal="center" vertical="center"/>
      <protection hidden="1"/>
    </xf>
    <xf numFmtId="38" fontId="10" fillId="14" borderId="239" xfId="2" applyFont="1" applyFill="1" applyBorder="1" applyAlignment="1" applyProtection="1">
      <alignment horizontal="center" vertical="center"/>
      <protection hidden="1"/>
    </xf>
    <xf numFmtId="38" fontId="10" fillId="14" borderId="240" xfId="2" applyFont="1" applyFill="1" applyBorder="1" applyAlignment="1" applyProtection="1">
      <alignment horizontal="center" vertical="center"/>
      <protection hidden="1"/>
    </xf>
    <xf numFmtId="38" fontId="10" fillId="0" borderId="239" xfId="2" applyFont="1" applyBorder="1" applyAlignment="1" applyProtection="1">
      <alignment horizontal="center" vertical="center"/>
      <protection hidden="1"/>
    </xf>
    <xf numFmtId="38" fontId="10" fillId="0" borderId="240" xfId="2" applyFont="1" applyBorder="1" applyAlignment="1" applyProtection="1">
      <alignment horizontal="center" vertical="center"/>
      <protection hidden="1"/>
    </xf>
    <xf numFmtId="38" fontId="10" fillId="0" borderId="242" xfId="2" applyFont="1" applyBorder="1" applyAlignment="1" applyProtection="1">
      <alignment horizontal="center" vertical="center"/>
      <protection hidden="1"/>
    </xf>
    <xf numFmtId="38" fontId="10" fillId="3" borderId="247" xfId="2" applyFont="1" applyFill="1" applyBorder="1" applyAlignment="1" applyProtection="1">
      <alignment vertical="center"/>
      <protection hidden="1"/>
    </xf>
    <xf numFmtId="38" fontId="10" fillId="3" borderId="44" xfId="2" applyFont="1" applyFill="1" applyBorder="1" applyAlignment="1" applyProtection="1">
      <alignment vertical="center"/>
      <protection hidden="1"/>
    </xf>
    <xf numFmtId="38" fontId="10" fillId="3" borderId="103" xfId="2" applyFont="1" applyFill="1" applyBorder="1" applyAlignment="1" applyProtection="1">
      <alignment vertical="center"/>
      <protection hidden="1"/>
    </xf>
    <xf numFmtId="38" fontId="10" fillId="3" borderId="148" xfId="2" applyFont="1" applyFill="1" applyBorder="1" applyAlignment="1" applyProtection="1">
      <alignment horizontal="center" vertical="center"/>
      <protection hidden="1"/>
    </xf>
    <xf numFmtId="38" fontId="10" fillId="3" borderId="79" xfId="2" applyFont="1" applyFill="1" applyBorder="1" applyAlignment="1" applyProtection="1">
      <alignment horizontal="center" vertical="center"/>
      <protection hidden="1"/>
    </xf>
    <xf numFmtId="38" fontId="10" fillId="3" borderId="219" xfId="2" applyFont="1" applyFill="1" applyBorder="1" applyAlignment="1" applyProtection="1">
      <alignment horizontal="center" vertical="center"/>
      <protection hidden="1"/>
    </xf>
    <xf numFmtId="38" fontId="10" fillId="3" borderId="9" xfId="2" applyFont="1" applyFill="1" applyBorder="1" applyAlignment="1" applyProtection="1">
      <alignment horizontal="center" vertical="center"/>
      <protection hidden="1"/>
    </xf>
    <xf numFmtId="38" fontId="10" fillId="3" borderId="0" xfId="2" applyFont="1" applyFill="1" applyBorder="1" applyAlignment="1" applyProtection="1">
      <alignment horizontal="center" vertical="center"/>
      <protection hidden="1"/>
    </xf>
    <xf numFmtId="38" fontId="10" fillId="3" borderId="4" xfId="2" applyFont="1" applyFill="1" applyBorder="1" applyAlignment="1" applyProtection="1">
      <alignment horizontal="center" vertical="center"/>
      <protection hidden="1"/>
    </xf>
    <xf numFmtId="38" fontId="10" fillId="3" borderId="24" xfId="2" applyFont="1" applyFill="1" applyBorder="1" applyAlignment="1" applyProtection="1">
      <alignment horizontal="center" vertical="center"/>
      <protection hidden="1"/>
    </xf>
    <xf numFmtId="38" fontId="10" fillId="3" borderId="77" xfId="2" applyFont="1" applyFill="1" applyBorder="1" applyAlignment="1" applyProtection="1">
      <alignment horizontal="center" vertical="center"/>
      <protection hidden="1"/>
    </xf>
    <xf numFmtId="38" fontId="10" fillId="3" borderId="28" xfId="2" applyFont="1" applyFill="1" applyBorder="1" applyAlignment="1" applyProtection="1">
      <alignment horizontal="center" vertical="center"/>
      <protection hidden="1"/>
    </xf>
    <xf numFmtId="38" fontId="10" fillId="14" borderId="235" xfId="2" applyFont="1" applyFill="1" applyBorder="1" applyAlignment="1" applyProtection="1">
      <alignment horizontal="center" vertical="center"/>
      <protection hidden="1"/>
    </xf>
    <xf numFmtId="38" fontId="10" fillId="14" borderId="236" xfId="2" applyFont="1" applyFill="1" applyBorder="1" applyAlignment="1" applyProtection="1">
      <alignment horizontal="center" vertical="center"/>
      <protection hidden="1"/>
    </xf>
    <xf numFmtId="38" fontId="10" fillId="0" borderId="124" xfId="2" applyFont="1" applyFill="1" applyBorder="1" applyAlignment="1" applyProtection="1">
      <alignment horizontal="center" vertical="center"/>
      <protection hidden="1"/>
    </xf>
    <xf numFmtId="38" fontId="10" fillId="0" borderId="222" xfId="2" applyFont="1" applyFill="1" applyBorder="1" applyAlignment="1" applyProtection="1">
      <alignment horizontal="center" vertical="center"/>
      <protection hidden="1"/>
    </xf>
    <xf numFmtId="38" fontId="10" fillId="0" borderId="217" xfId="2" applyFont="1" applyFill="1" applyBorder="1" applyAlignment="1" applyProtection="1">
      <alignment horizontal="center" vertical="center"/>
      <protection hidden="1"/>
    </xf>
    <xf numFmtId="38" fontId="10" fillId="0" borderId="7" xfId="2" applyFont="1" applyFill="1" applyBorder="1" applyAlignment="1" applyProtection="1">
      <alignment horizontal="center" vertical="center" shrinkToFit="1"/>
      <protection hidden="1"/>
    </xf>
    <xf numFmtId="38" fontId="10" fillId="0" borderId="105" xfId="2" applyFont="1" applyFill="1" applyBorder="1" applyAlignment="1" applyProtection="1">
      <alignment horizontal="center" vertical="center" shrinkToFit="1"/>
      <protection hidden="1"/>
    </xf>
    <xf numFmtId="38" fontId="10" fillId="0" borderId="220" xfId="2" applyFont="1" applyFill="1" applyBorder="1" applyAlignment="1" applyProtection="1">
      <alignment horizontal="center" vertical="center" shrinkToFit="1"/>
      <protection hidden="1"/>
    </xf>
    <xf numFmtId="38" fontId="10" fillId="0" borderId="221" xfId="2" applyFont="1" applyFill="1" applyBorder="1" applyAlignment="1" applyProtection="1">
      <alignment horizontal="center" vertical="center" shrinkToFit="1"/>
      <protection hidden="1"/>
    </xf>
    <xf numFmtId="38" fontId="27" fillId="12" borderId="0" xfId="1" applyNumberFormat="1" applyFont="1" applyFill="1" applyBorder="1" applyAlignment="1" applyProtection="1">
      <alignment horizontal="center" vertical="center"/>
      <protection hidden="1"/>
    </xf>
    <xf numFmtId="38" fontId="27" fillId="12" borderId="248" xfId="1" applyNumberFormat="1" applyFont="1" applyFill="1" applyBorder="1" applyAlignment="1" applyProtection="1">
      <alignment horizontal="center" vertical="center"/>
      <protection hidden="1"/>
    </xf>
    <xf numFmtId="38" fontId="27" fillId="12" borderId="249" xfId="1" applyNumberFormat="1" applyFont="1" applyFill="1" applyBorder="1" applyAlignment="1" applyProtection="1">
      <alignment horizontal="center" vertical="center"/>
      <protection hidden="1"/>
    </xf>
    <xf numFmtId="38" fontId="27" fillId="12" borderId="250" xfId="1" applyNumberFormat="1" applyFont="1" applyFill="1" applyBorder="1" applyAlignment="1" applyProtection="1">
      <alignment horizontal="center" vertical="center"/>
      <protection hidden="1"/>
    </xf>
    <xf numFmtId="38" fontId="10" fillId="0" borderId="125" xfId="2" applyFont="1" applyFill="1" applyBorder="1" applyAlignment="1" applyProtection="1">
      <alignment vertical="center"/>
      <protection hidden="1"/>
    </xf>
    <xf numFmtId="38" fontId="10" fillId="0" borderId="229" xfId="2" applyFont="1" applyFill="1" applyBorder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38" fontId="27" fillId="2" borderId="233" xfId="1" applyNumberFormat="1" applyFont="1" applyFill="1" applyBorder="1" applyAlignment="1" applyProtection="1">
      <alignment horizontal="center" vertical="center"/>
      <protection hidden="1"/>
    </xf>
    <xf numFmtId="38" fontId="27" fillId="2" borderId="251" xfId="1" applyNumberFormat="1" applyFont="1" applyFill="1" applyBorder="1" applyAlignment="1" applyProtection="1">
      <alignment horizontal="center" vertical="center"/>
      <protection hidden="1"/>
    </xf>
    <xf numFmtId="38" fontId="27" fillId="2" borderId="252" xfId="1" applyNumberFormat="1" applyFont="1" applyFill="1" applyBorder="1" applyAlignment="1" applyProtection="1">
      <alignment horizontal="center" vertical="center"/>
      <protection hidden="1"/>
    </xf>
    <xf numFmtId="38" fontId="27" fillId="2" borderId="253" xfId="1" applyNumberFormat="1" applyFont="1" applyFill="1" applyBorder="1" applyAlignment="1" applyProtection="1">
      <alignment horizontal="center" vertical="center"/>
      <protection hidden="1"/>
    </xf>
    <xf numFmtId="38" fontId="10" fillId="0" borderId="218" xfId="2" applyFont="1" applyFill="1" applyBorder="1" applyAlignment="1" applyProtection="1">
      <alignment vertical="center"/>
      <protection hidden="1"/>
    </xf>
    <xf numFmtId="38" fontId="10" fillId="0" borderId="130" xfId="2" applyFont="1" applyFill="1" applyBorder="1" applyAlignment="1" applyProtection="1">
      <alignment horizontal="center" vertical="center"/>
      <protection hidden="1"/>
    </xf>
    <xf numFmtId="38" fontId="10" fillId="0" borderId="214" xfId="2" applyFont="1" applyFill="1" applyBorder="1" applyAlignment="1" applyProtection="1">
      <alignment horizontal="center" vertical="center"/>
      <protection hidden="1"/>
    </xf>
    <xf numFmtId="185" fontId="10" fillId="0" borderId="0" xfId="2" applyNumberFormat="1" applyFont="1" applyAlignment="1" applyProtection="1">
      <alignment horizontal="center" vertical="center"/>
      <protection hidden="1"/>
    </xf>
    <xf numFmtId="38" fontId="10" fillId="16" borderId="145" xfId="2" applyFont="1" applyFill="1" applyBorder="1" applyAlignment="1" applyProtection="1">
      <alignment horizontal="center" vertical="center"/>
      <protection hidden="1"/>
    </xf>
    <xf numFmtId="38" fontId="10" fillId="16" borderId="78" xfId="2" applyFont="1" applyFill="1" applyBorder="1" applyAlignment="1" applyProtection="1">
      <alignment horizontal="center" vertical="center"/>
      <protection hidden="1"/>
    </xf>
    <xf numFmtId="38" fontId="10" fillId="16" borderId="57" xfId="2" applyFont="1" applyFill="1" applyBorder="1" applyAlignment="1" applyProtection="1">
      <alignment horizontal="center" vertical="center"/>
      <protection hidden="1"/>
    </xf>
    <xf numFmtId="38" fontId="10" fillId="16" borderId="148" xfId="2" applyFont="1" applyFill="1" applyBorder="1" applyAlignment="1" applyProtection="1">
      <alignment horizontal="center" vertical="center" wrapText="1"/>
      <protection hidden="1"/>
    </xf>
    <xf numFmtId="38" fontId="10" fillId="16" borderId="79" xfId="2" applyFont="1" applyFill="1" applyBorder="1" applyAlignment="1" applyProtection="1">
      <alignment horizontal="center" vertical="center" wrapText="1"/>
      <protection hidden="1"/>
    </xf>
    <xf numFmtId="38" fontId="10" fillId="16" borderId="149" xfId="2" applyFont="1" applyFill="1" applyBorder="1" applyAlignment="1" applyProtection="1">
      <alignment horizontal="center" vertical="center" wrapText="1"/>
      <protection hidden="1"/>
    </xf>
    <xf numFmtId="38" fontId="10" fillId="16" borderId="24" xfId="2" applyFont="1" applyFill="1" applyBorder="1" applyAlignment="1" applyProtection="1">
      <alignment horizontal="center" vertical="center" wrapText="1"/>
      <protection hidden="1"/>
    </xf>
    <xf numFmtId="38" fontId="10" fillId="16" borderId="77" xfId="2" applyFont="1" applyFill="1" applyBorder="1" applyAlignment="1" applyProtection="1">
      <alignment horizontal="center" vertical="center" wrapText="1"/>
      <protection hidden="1"/>
    </xf>
    <xf numFmtId="38" fontId="10" fillId="16" borderId="151" xfId="2" applyFont="1" applyFill="1" applyBorder="1" applyAlignment="1" applyProtection="1">
      <alignment horizontal="center" vertical="center" wrapText="1"/>
      <protection hidden="1"/>
    </xf>
    <xf numFmtId="38" fontId="10" fillId="0" borderId="39" xfId="2" applyFont="1" applyBorder="1" applyAlignment="1" applyProtection="1">
      <alignment horizontal="center" vertical="center"/>
      <protection hidden="1"/>
    </xf>
    <xf numFmtId="38" fontId="10" fillId="0" borderId="147" xfId="2" applyFont="1" applyBorder="1" applyAlignment="1" applyProtection="1">
      <alignment horizontal="center" vertical="center"/>
      <protection hidden="1"/>
    </xf>
    <xf numFmtId="38" fontId="10" fillId="0" borderId="206" xfId="2" applyFont="1" applyBorder="1" applyAlignment="1" applyProtection="1">
      <alignment horizontal="center" vertical="center"/>
      <protection hidden="1"/>
    </xf>
    <xf numFmtId="38" fontId="10" fillId="0" borderId="228" xfId="2" applyFont="1" applyFill="1" applyBorder="1" applyAlignment="1" applyProtection="1">
      <alignment vertical="center"/>
      <protection hidden="1"/>
    </xf>
    <xf numFmtId="38" fontId="10" fillId="0" borderId="103" xfId="2" applyFont="1" applyFill="1" applyBorder="1" applyAlignment="1" applyProtection="1">
      <alignment vertical="center"/>
      <protection hidden="1"/>
    </xf>
    <xf numFmtId="38" fontId="10" fillId="0" borderId="32" xfId="2" applyFont="1" applyBorder="1" applyAlignment="1" applyProtection="1">
      <alignment horizontal="center" vertical="center"/>
      <protection hidden="1"/>
    </xf>
    <xf numFmtId="38" fontId="10" fillId="14" borderId="120" xfId="2" applyFont="1" applyFill="1" applyBorder="1" applyAlignment="1" applyProtection="1">
      <alignment horizontal="center" vertical="center"/>
      <protection hidden="1"/>
    </xf>
    <xf numFmtId="38" fontId="10" fillId="0" borderId="245" xfId="2" applyFont="1" applyBorder="1" applyAlignment="1" applyProtection="1">
      <alignment horizontal="center" vertical="center"/>
      <protection hidden="1"/>
    </xf>
    <xf numFmtId="38" fontId="28" fillId="8" borderId="0" xfId="1" applyNumberFormat="1" applyFont="1" applyFill="1" applyBorder="1" applyAlignment="1" applyProtection="1">
      <alignment horizontal="center" vertical="center"/>
    </xf>
    <xf numFmtId="38" fontId="28" fillId="8" borderId="212" xfId="1" applyNumberFormat="1" applyFont="1" applyFill="1" applyBorder="1" applyAlignment="1" applyProtection="1">
      <alignment horizontal="center" vertical="center"/>
    </xf>
    <xf numFmtId="38" fontId="28" fillId="8" borderId="213" xfId="1" applyNumberFormat="1" applyFont="1" applyFill="1" applyBorder="1" applyAlignment="1" applyProtection="1">
      <alignment horizontal="center" vertical="center"/>
    </xf>
    <xf numFmtId="38" fontId="28" fillId="8" borderId="204" xfId="1" applyNumberFormat="1" applyFont="1" applyFill="1" applyBorder="1" applyAlignment="1" applyProtection="1">
      <alignment horizontal="center" vertical="center"/>
    </xf>
    <xf numFmtId="38" fontId="10" fillId="5" borderId="1" xfId="2" applyFont="1" applyFill="1" applyBorder="1" applyAlignment="1">
      <alignment horizontal="center" vertical="center"/>
    </xf>
    <xf numFmtId="38" fontId="10" fillId="0" borderId="1" xfId="2" applyFont="1" applyFill="1" applyBorder="1" applyAlignment="1">
      <alignment horizontal="left" vertical="center" shrinkToFit="1"/>
    </xf>
    <xf numFmtId="38" fontId="10" fillId="0" borderId="0" xfId="2" applyFont="1" applyFill="1" applyAlignment="1">
      <alignment horizontal="left" vertical="top" wrapText="1"/>
    </xf>
    <xf numFmtId="0" fontId="51" fillId="20" borderId="0" xfId="1" applyNumberFormat="1" applyFont="1" applyFill="1" applyBorder="1" applyAlignment="1" applyProtection="1">
      <alignment horizontal="center" vertical="center"/>
    </xf>
    <xf numFmtId="0" fontId="51" fillId="20" borderId="267" xfId="1" applyNumberFormat="1" applyFont="1" applyFill="1" applyBorder="1" applyAlignment="1" applyProtection="1">
      <alignment horizontal="center" vertical="center"/>
    </xf>
    <xf numFmtId="0" fontId="51" fillId="20" borderId="268" xfId="1" applyNumberFormat="1" applyFont="1" applyFill="1" applyBorder="1" applyAlignment="1" applyProtection="1">
      <alignment horizontal="center" vertical="center"/>
    </xf>
    <xf numFmtId="0" fontId="51" fillId="20" borderId="266" xfId="1" applyNumberFormat="1" applyFont="1" applyFill="1" applyBorder="1" applyAlignment="1" applyProtection="1">
      <alignment horizontal="center" vertical="center"/>
    </xf>
    <xf numFmtId="38" fontId="10" fillId="0" borderId="0" xfId="2" applyFont="1" applyFill="1" applyAlignment="1">
      <alignment horizontal="center" vertical="center"/>
    </xf>
    <xf numFmtId="38" fontId="10" fillId="0" borderId="1" xfId="2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38" fontId="0" fillId="6" borderId="63" xfId="2" applyFont="1" applyFill="1" applyBorder="1" applyAlignment="1">
      <alignment horizontal="center" vertical="center"/>
    </xf>
    <xf numFmtId="38" fontId="0" fillId="6" borderId="65" xfId="2" applyFont="1" applyFill="1" applyBorder="1" applyAlignment="1">
      <alignment horizontal="center" vertical="center"/>
    </xf>
    <xf numFmtId="38" fontId="0" fillId="6" borderId="69" xfId="2" applyFont="1" applyFill="1" applyBorder="1" applyAlignment="1">
      <alignment horizontal="center" vertical="center"/>
    </xf>
    <xf numFmtId="38" fontId="10" fillId="6" borderId="101" xfId="2" applyFont="1" applyFill="1" applyBorder="1" applyAlignment="1">
      <alignment horizontal="center" vertical="center"/>
    </xf>
    <xf numFmtId="38" fontId="10" fillId="6" borderId="102" xfId="2" applyFont="1" applyFill="1" applyBorder="1" applyAlignment="1">
      <alignment horizontal="center" vertical="center"/>
    </xf>
    <xf numFmtId="38" fontId="10" fillId="6" borderId="55" xfId="2" applyFont="1" applyFill="1" applyBorder="1" applyAlignment="1">
      <alignment horizontal="center" vertical="center"/>
    </xf>
    <xf numFmtId="38" fontId="10" fillId="6" borderId="17" xfId="2" applyFont="1" applyFill="1" applyBorder="1" applyAlignment="1">
      <alignment horizontal="center" vertical="center"/>
    </xf>
    <xf numFmtId="38" fontId="10" fillId="6" borderId="98" xfId="2" applyFont="1" applyFill="1" applyBorder="1" applyAlignment="1">
      <alignment horizontal="center" vertical="center"/>
    </xf>
    <xf numFmtId="38" fontId="10" fillId="6" borderId="99" xfId="2" applyFont="1" applyFill="1" applyBorder="1" applyAlignment="1">
      <alignment horizontal="center" vertical="center"/>
    </xf>
    <xf numFmtId="38" fontId="0" fillId="0" borderId="1" xfId="2" applyFont="1" applyFill="1" applyBorder="1" applyAlignment="1">
      <alignment horizontal="center" vertical="center"/>
    </xf>
    <xf numFmtId="38" fontId="10" fillId="6" borderId="58" xfId="2" applyFont="1" applyFill="1" applyBorder="1" applyAlignment="1">
      <alignment horizontal="center" vertical="center"/>
    </xf>
    <xf numFmtId="38" fontId="10" fillId="6" borderId="10" xfId="2" applyFont="1" applyFill="1" applyBorder="1" applyAlignment="1">
      <alignment horizontal="center" vertical="center"/>
    </xf>
    <xf numFmtId="38" fontId="10" fillId="6" borderId="80" xfId="2" applyFont="1" applyFill="1" applyBorder="1" applyAlignment="1">
      <alignment horizontal="center" vertical="center"/>
    </xf>
    <xf numFmtId="38" fontId="10" fillId="5" borderId="63" xfId="2" applyFont="1" applyFill="1" applyBorder="1" applyAlignment="1">
      <alignment horizontal="center" vertical="center"/>
    </xf>
    <xf numFmtId="38" fontId="10" fillId="5" borderId="65" xfId="2" applyFont="1" applyFill="1" applyBorder="1" applyAlignment="1">
      <alignment horizontal="center" vertical="center"/>
    </xf>
    <xf numFmtId="38" fontId="10" fillId="5" borderId="69" xfId="2" applyFont="1" applyFill="1" applyBorder="1" applyAlignment="1">
      <alignment horizontal="center" vertical="center"/>
    </xf>
    <xf numFmtId="38" fontId="10" fillId="0" borderId="98" xfId="2" applyFont="1" applyFill="1" applyBorder="1" applyAlignment="1">
      <alignment horizontal="left" vertical="center" shrinkToFit="1"/>
    </xf>
    <xf numFmtId="38" fontId="10" fillId="0" borderId="99" xfId="2" applyFont="1" applyFill="1" applyBorder="1" applyAlignment="1">
      <alignment horizontal="left" vertical="center" shrinkToFit="1"/>
    </xf>
    <xf numFmtId="38" fontId="10" fillId="0" borderId="55" xfId="2" applyFont="1" applyFill="1" applyBorder="1" applyAlignment="1">
      <alignment horizontal="left" vertical="center" shrinkToFit="1"/>
    </xf>
    <xf numFmtId="38" fontId="10" fillId="0" borderId="17" xfId="2" applyFont="1" applyFill="1" applyBorder="1" applyAlignment="1">
      <alignment horizontal="left" vertical="center" shrinkToFit="1"/>
    </xf>
    <xf numFmtId="38" fontId="10" fillId="0" borderId="101" xfId="2" applyFont="1" applyFill="1" applyBorder="1" applyAlignment="1">
      <alignment horizontal="left" vertical="center" shrinkToFit="1"/>
    </xf>
    <xf numFmtId="38" fontId="10" fillId="0" borderId="102" xfId="2" applyFont="1" applyFill="1" applyBorder="1" applyAlignment="1">
      <alignment horizontal="left" vertical="center" shrinkToFit="1"/>
    </xf>
    <xf numFmtId="38" fontId="0" fillId="0" borderId="53" xfId="2" applyFont="1" applyFill="1" applyBorder="1" applyAlignment="1">
      <alignment horizontal="center" vertical="center"/>
    </xf>
    <xf numFmtId="38" fontId="0" fillId="0" borderId="195" xfId="2" applyFont="1" applyFill="1" applyBorder="1" applyAlignment="1">
      <alignment horizontal="center" vertical="center"/>
    </xf>
    <xf numFmtId="38" fontId="28" fillId="8" borderId="203" xfId="1" applyNumberFormat="1" applyFont="1" applyFill="1" applyBorder="1" applyAlignment="1" applyProtection="1">
      <alignment horizontal="center" vertical="center"/>
    </xf>
    <xf numFmtId="38" fontId="10" fillId="0" borderId="54" xfId="2" applyFont="1" applyFill="1" applyBorder="1" applyAlignment="1">
      <alignment horizontal="left" vertical="center" shrinkToFit="1"/>
    </xf>
    <xf numFmtId="38" fontId="10" fillId="0" borderId="16" xfId="2" applyFont="1" applyFill="1" applyBorder="1" applyAlignment="1">
      <alignment horizontal="left" vertical="center" shrinkToFit="1"/>
    </xf>
    <xf numFmtId="38" fontId="10" fillId="0" borderId="56" xfId="2" applyFont="1" applyFill="1" applyBorder="1" applyAlignment="1">
      <alignment horizontal="left" vertical="center" shrinkToFit="1"/>
    </xf>
    <xf numFmtId="38" fontId="10" fillId="0" borderId="96" xfId="2" applyFont="1" applyFill="1" applyBorder="1" applyAlignment="1">
      <alignment horizontal="left" vertical="center" shrinkToFit="1"/>
    </xf>
    <xf numFmtId="38" fontId="10" fillId="5" borderId="7" xfId="2" applyFont="1" applyFill="1" applyBorder="1" applyAlignment="1">
      <alignment horizontal="center" vertical="center"/>
    </xf>
    <xf numFmtId="38" fontId="10" fillId="5" borderId="3" xfId="2" applyFont="1" applyFill="1" applyBorder="1" applyAlignment="1">
      <alignment horizontal="center" vertical="center"/>
    </xf>
    <xf numFmtId="38" fontId="10" fillId="5" borderId="2" xfId="2" applyFont="1" applyFill="1" applyBorder="1" applyAlignment="1">
      <alignment horizontal="center" vertical="center"/>
    </xf>
    <xf numFmtId="38" fontId="10" fillId="0" borderId="91" xfId="2" applyFont="1" applyFill="1" applyBorder="1" applyAlignment="1">
      <alignment horizontal="center" vertical="center"/>
    </xf>
    <xf numFmtId="38" fontId="10" fillId="0" borderId="92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52" fillId="0" borderId="6" xfId="2" applyFont="1" applyFill="1" applyBorder="1" applyAlignment="1">
      <alignment horizontal="center" vertical="center"/>
    </xf>
    <xf numFmtId="38" fontId="12" fillId="3" borderId="175" xfId="2" applyFont="1" applyFill="1" applyBorder="1" applyAlignment="1" applyProtection="1">
      <alignment horizontal="center" vertical="center" textRotation="255"/>
    </xf>
    <xf numFmtId="38" fontId="12" fillId="3" borderId="176" xfId="2" applyFont="1" applyFill="1" applyBorder="1" applyAlignment="1" applyProtection="1">
      <alignment horizontal="center" vertical="center" textRotation="255"/>
    </xf>
    <xf numFmtId="38" fontId="12" fillId="3" borderId="177" xfId="2" applyFont="1" applyFill="1" applyBorder="1" applyAlignment="1" applyProtection="1">
      <alignment horizontal="center" vertical="center" textRotation="255"/>
    </xf>
    <xf numFmtId="38" fontId="12" fillId="3" borderId="18" xfId="2" applyFont="1" applyFill="1" applyBorder="1" applyAlignment="1" applyProtection="1">
      <alignment horizontal="center" vertical="center" textRotation="255"/>
    </xf>
    <xf numFmtId="38" fontId="12" fillId="3" borderId="178" xfId="2" applyFont="1" applyFill="1" applyBorder="1" applyAlignment="1" applyProtection="1">
      <alignment horizontal="center" vertical="center" textRotation="255"/>
    </xf>
    <xf numFmtId="38" fontId="11" fillId="3" borderId="7" xfId="2" applyFont="1" applyFill="1" applyBorder="1" applyAlignment="1" applyProtection="1">
      <alignment horizontal="center" vertical="center"/>
    </xf>
    <xf numFmtId="38" fontId="11" fillId="3" borderId="8" xfId="2" applyFont="1" applyFill="1" applyBorder="1" applyAlignment="1" applyProtection="1">
      <alignment horizontal="center" vertical="center"/>
    </xf>
    <xf numFmtId="38" fontId="11" fillId="3" borderId="105" xfId="2" applyFont="1" applyFill="1" applyBorder="1" applyAlignment="1" applyProtection="1">
      <alignment horizontal="center" vertical="center"/>
    </xf>
    <xf numFmtId="38" fontId="11" fillId="3" borderId="2" xfId="2" applyFont="1" applyFill="1" applyBorder="1" applyAlignment="1" applyProtection="1">
      <alignment horizontal="center" vertical="center"/>
    </xf>
    <xf numFmtId="38" fontId="11" fillId="3" borderId="6" xfId="2" applyFont="1" applyFill="1" applyBorder="1" applyAlignment="1" applyProtection="1">
      <alignment horizontal="center" vertical="center"/>
    </xf>
    <xf numFmtId="38" fontId="11" fillId="3" borderId="5" xfId="2" applyFont="1" applyFill="1" applyBorder="1" applyAlignment="1" applyProtection="1">
      <alignment horizontal="center" vertical="center"/>
    </xf>
    <xf numFmtId="38" fontId="12" fillId="3" borderId="63" xfId="2" applyFont="1" applyFill="1" applyBorder="1" applyAlignment="1">
      <alignment horizontal="center" vertical="center" wrapText="1"/>
    </xf>
    <xf numFmtId="38" fontId="12" fillId="3" borderId="174" xfId="2" applyFont="1" applyFill="1" applyBorder="1" applyAlignment="1">
      <alignment horizontal="center" vertical="center"/>
    </xf>
    <xf numFmtId="38" fontId="12" fillId="3" borderId="63" xfId="2" applyFont="1" applyFill="1" applyBorder="1" applyAlignment="1">
      <alignment horizontal="center" vertical="center"/>
    </xf>
    <xf numFmtId="0" fontId="9" fillId="3" borderId="2" xfId="2" applyNumberFormat="1" applyFont="1" applyFill="1" applyBorder="1" applyAlignment="1" applyProtection="1">
      <alignment horizontal="left" vertical="center" shrinkToFit="1"/>
    </xf>
    <xf numFmtId="0" fontId="9" fillId="3" borderId="6" xfId="2" applyNumberFormat="1" applyFont="1" applyFill="1" applyBorder="1" applyAlignment="1" applyProtection="1">
      <alignment horizontal="left" vertical="center" shrinkToFit="1"/>
    </xf>
    <xf numFmtId="0" fontId="9" fillId="3" borderId="141" xfId="2" applyNumberFormat="1" applyFont="1" applyFill="1" applyBorder="1" applyAlignment="1" applyProtection="1">
      <alignment horizontal="left" vertical="center" shrinkToFit="1"/>
    </xf>
    <xf numFmtId="0" fontId="9" fillId="3" borderId="73" xfId="2" applyNumberFormat="1" applyFont="1" applyFill="1" applyBorder="1" applyAlignment="1" applyProtection="1">
      <alignment horizontal="left" vertical="center" shrinkToFit="1"/>
    </xf>
    <xf numFmtId="0" fontId="9" fillId="3" borderId="172" xfId="2" applyNumberFormat="1" applyFont="1" applyFill="1" applyBorder="1" applyAlignment="1" applyProtection="1">
      <alignment horizontal="left" vertical="center" shrinkToFit="1"/>
    </xf>
    <xf numFmtId="38" fontId="10" fillId="3" borderId="1" xfId="2" applyFont="1" applyFill="1" applyBorder="1" applyAlignment="1">
      <alignment horizontal="center" vertical="center"/>
    </xf>
    <xf numFmtId="0" fontId="10" fillId="0" borderId="1" xfId="0" applyFont="1" applyBorder="1"/>
    <xf numFmtId="38" fontId="10" fillId="13" borderId="1" xfId="2" applyFont="1" applyFill="1" applyBorder="1" applyAlignment="1">
      <alignment horizontal="center" vertical="center" wrapText="1"/>
    </xf>
    <xf numFmtId="38" fontId="10" fillId="13" borderId="63" xfId="2" applyFont="1" applyFill="1" applyBorder="1" applyAlignment="1">
      <alignment horizontal="center" vertical="center"/>
    </xf>
    <xf numFmtId="38" fontId="10" fillId="3" borderId="53" xfId="2" applyFont="1" applyFill="1" applyBorder="1" applyAlignment="1">
      <alignment horizontal="center" vertical="center" wrapText="1"/>
    </xf>
    <xf numFmtId="38" fontId="10" fillId="3" borderId="195" xfId="2" applyFont="1" applyFill="1" applyBorder="1" applyAlignment="1">
      <alignment horizontal="center" vertical="center" wrapText="1"/>
    </xf>
    <xf numFmtId="38" fontId="25" fillId="0" borderId="0" xfId="1" applyNumberFormat="1" applyFont="1" applyFill="1" applyBorder="1" applyAlignment="1" applyProtection="1">
      <alignment horizontal="center" vertical="center"/>
    </xf>
    <xf numFmtId="0" fontId="9" fillId="3" borderId="142" xfId="2" applyNumberFormat="1" applyFont="1" applyFill="1" applyBorder="1" applyAlignment="1" applyProtection="1">
      <alignment horizontal="left" vertical="center" shrinkToFit="1"/>
    </xf>
    <xf numFmtId="0" fontId="9" fillId="3" borderId="71" xfId="2" applyNumberFormat="1" applyFont="1" applyFill="1" applyBorder="1" applyAlignment="1" applyProtection="1">
      <alignment horizontal="left" vertical="center" shrinkToFit="1"/>
    </xf>
    <xf numFmtId="0" fontId="9" fillId="3" borderId="173" xfId="2" applyNumberFormat="1" applyFont="1" applyFill="1" applyBorder="1" applyAlignment="1" applyProtection="1">
      <alignment horizontal="left" vertical="center" shrinkToFit="1"/>
    </xf>
    <xf numFmtId="0" fontId="9" fillId="3" borderId="3" xfId="2" applyNumberFormat="1" applyFont="1" applyFill="1" applyBorder="1" applyAlignment="1" applyProtection="1">
      <alignment horizontal="left" vertical="center" shrinkToFit="1"/>
    </xf>
    <xf numFmtId="0" fontId="9" fillId="3" borderId="0" xfId="2" applyNumberFormat="1" applyFont="1" applyFill="1" applyBorder="1" applyAlignment="1" applyProtection="1">
      <alignment horizontal="left" vertical="center" shrinkToFit="1"/>
    </xf>
    <xf numFmtId="38" fontId="49" fillId="0" borderId="6" xfId="2" applyFont="1" applyFill="1" applyBorder="1" applyAlignment="1">
      <alignment horizontal="center" vertical="center"/>
    </xf>
    <xf numFmtId="38" fontId="11" fillId="3" borderId="53" xfId="2" applyFont="1" applyFill="1" applyBorder="1" applyAlignment="1" applyProtection="1">
      <alignment horizontal="center" vertical="center"/>
    </xf>
    <xf numFmtId="38" fontId="11" fillId="3" borderId="194" xfId="2" applyFont="1" applyFill="1" applyBorder="1" applyAlignment="1" applyProtection="1">
      <alignment horizontal="center" vertical="center"/>
    </xf>
    <xf numFmtId="38" fontId="11" fillId="3" borderId="195" xfId="2" applyFont="1" applyFill="1" applyBorder="1" applyAlignment="1" applyProtection="1">
      <alignment horizontal="center" vertical="center"/>
    </xf>
    <xf numFmtId="38" fontId="12" fillId="3" borderId="7" xfId="2" applyFont="1" applyFill="1" applyBorder="1" applyAlignment="1">
      <alignment horizontal="center" vertical="center"/>
    </xf>
    <xf numFmtId="38" fontId="12" fillId="3" borderId="105" xfId="2" applyFont="1" applyFill="1" applyBorder="1" applyAlignment="1">
      <alignment horizontal="center" vertical="center"/>
    </xf>
    <xf numFmtId="0" fontId="9" fillId="3" borderId="183" xfId="2" applyNumberFormat="1" applyFont="1" applyFill="1" applyBorder="1" applyAlignment="1" applyProtection="1">
      <alignment horizontal="center" vertical="center" shrinkToFit="1"/>
    </xf>
    <xf numFmtId="0" fontId="9" fillId="3" borderId="184" xfId="2" applyNumberFormat="1" applyFont="1" applyFill="1" applyBorder="1" applyAlignment="1" applyProtection="1">
      <alignment horizontal="center" vertical="center" shrinkToFit="1"/>
    </xf>
    <xf numFmtId="0" fontId="9" fillId="3" borderId="185" xfId="2" applyNumberFormat="1" applyFont="1" applyFill="1" applyBorder="1" applyAlignment="1" applyProtection="1">
      <alignment horizontal="center" vertical="center" shrinkToFit="1"/>
    </xf>
    <xf numFmtId="38" fontId="9" fillId="0" borderId="199" xfId="2" applyFont="1" applyFill="1" applyBorder="1" applyAlignment="1" applyProtection="1">
      <alignment vertical="center" shrinkToFit="1"/>
    </xf>
    <xf numFmtId="38" fontId="9" fillId="0" borderId="200" xfId="2" applyFont="1" applyFill="1" applyBorder="1" applyAlignment="1" applyProtection="1">
      <alignment vertical="center" shrinkToFit="1"/>
    </xf>
    <xf numFmtId="38" fontId="9" fillId="0" borderId="179" xfId="2" applyFont="1" applyFill="1" applyBorder="1" applyAlignment="1" applyProtection="1">
      <alignment horizontal="right" vertical="center"/>
      <protection locked="0"/>
    </xf>
    <xf numFmtId="38" fontId="9" fillId="0" borderId="180" xfId="2" applyFont="1" applyFill="1" applyBorder="1" applyAlignment="1" applyProtection="1">
      <alignment horizontal="right" vertical="center"/>
      <protection locked="0"/>
    </xf>
    <xf numFmtId="38" fontId="9" fillId="0" borderId="186" xfId="2" applyFont="1" applyFill="1" applyBorder="1" applyAlignment="1" applyProtection="1">
      <alignment vertical="center" shrinkToFit="1"/>
    </xf>
    <xf numFmtId="38" fontId="9" fillId="0" borderId="187" xfId="2" applyFont="1" applyFill="1" applyBorder="1" applyAlignment="1" applyProtection="1">
      <alignment vertical="center" shrinkToFit="1"/>
    </xf>
    <xf numFmtId="38" fontId="9" fillId="0" borderId="181" xfId="2" applyFont="1" applyFill="1" applyBorder="1" applyAlignment="1" applyProtection="1">
      <alignment horizontal="right" vertical="center"/>
      <protection locked="0"/>
    </xf>
    <xf numFmtId="38" fontId="9" fillId="0" borderId="182" xfId="2" applyFont="1" applyFill="1" applyBorder="1" applyAlignment="1" applyProtection="1">
      <alignment horizontal="right" vertical="center"/>
      <protection locked="0"/>
    </xf>
    <xf numFmtId="38" fontId="9" fillId="0" borderId="196" xfId="2" applyFont="1" applyFill="1" applyBorder="1" applyAlignment="1" applyProtection="1">
      <alignment horizontal="right" vertical="center"/>
      <protection locked="0"/>
    </xf>
    <xf numFmtId="38" fontId="9" fillId="0" borderId="172" xfId="2" applyFont="1" applyFill="1" applyBorder="1" applyAlignment="1" applyProtection="1">
      <alignment horizontal="right" vertical="center"/>
      <protection locked="0"/>
    </xf>
    <xf numFmtId="38" fontId="9" fillId="0" borderId="190" xfId="2" applyFont="1" applyFill="1" applyBorder="1" applyAlignment="1" applyProtection="1">
      <alignment horizontal="right" vertical="center"/>
      <protection locked="0"/>
    </xf>
    <xf numFmtId="38" fontId="9" fillId="0" borderId="191" xfId="2" applyFont="1" applyFill="1" applyBorder="1" applyAlignment="1" applyProtection="1">
      <alignment horizontal="right" vertical="center"/>
      <protection locked="0"/>
    </xf>
    <xf numFmtId="0" fontId="15" fillId="4" borderId="145" xfId="0" applyFont="1" applyFill="1" applyBorder="1" applyAlignment="1">
      <alignment horizontal="center" vertical="center"/>
    </xf>
    <xf numFmtId="0" fontId="15" fillId="4" borderId="78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0" borderId="145" xfId="0" applyFont="1" applyBorder="1" applyAlignment="1" applyProtection="1">
      <alignment horizontal="center" vertical="center"/>
      <protection locked="0"/>
    </xf>
    <xf numFmtId="0" fontId="15" fillId="0" borderId="78" xfId="0" applyFont="1" applyBorder="1" applyAlignment="1" applyProtection="1">
      <alignment horizontal="center" vertical="center"/>
      <protection locked="0"/>
    </xf>
    <xf numFmtId="0" fontId="15" fillId="0" borderId="57" xfId="0" applyFont="1" applyBorder="1" applyAlignment="1" applyProtection="1">
      <alignment horizontal="center" vertical="center"/>
      <protection locked="0"/>
    </xf>
    <xf numFmtId="184" fontId="15" fillId="0" borderId="145" xfId="0" applyNumberFormat="1" applyFont="1" applyBorder="1" applyAlignment="1" applyProtection="1">
      <alignment horizontal="center" vertical="center"/>
      <protection locked="0"/>
    </xf>
    <xf numFmtId="184" fontId="15" fillId="0" borderId="78" xfId="0" applyNumberFormat="1" applyFont="1" applyBorder="1" applyAlignment="1" applyProtection="1">
      <alignment horizontal="center" vertical="center"/>
      <protection locked="0"/>
    </xf>
    <xf numFmtId="184" fontId="15" fillId="0" borderId="57" xfId="0" applyNumberFormat="1" applyFont="1" applyBorder="1" applyAlignment="1" applyProtection="1">
      <alignment horizontal="center" vertical="center"/>
      <protection locked="0"/>
    </xf>
    <xf numFmtId="0" fontId="9" fillId="3" borderId="139" xfId="2" applyNumberFormat="1" applyFont="1" applyFill="1" applyBorder="1" applyAlignment="1" applyProtection="1">
      <alignment horizontal="center" vertical="center" shrinkToFit="1"/>
    </xf>
    <xf numFmtId="0" fontId="9" fillId="3" borderId="192" xfId="2" applyNumberFormat="1" applyFont="1" applyFill="1" applyBorder="1" applyAlignment="1" applyProtection="1">
      <alignment horizontal="center" vertical="center" shrinkToFit="1"/>
    </xf>
    <xf numFmtId="0" fontId="9" fillId="3" borderId="193" xfId="2" applyNumberFormat="1" applyFont="1" applyFill="1" applyBorder="1" applyAlignment="1" applyProtection="1">
      <alignment horizontal="center" vertical="center" shrinkToFit="1"/>
    </xf>
    <xf numFmtId="38" fontId="9" fillId="0" borderId="197" xfId="2" applyFont="1" applyFill="1" applyBorder="1" applyAlignment="1" applyProtection="1">
      <alignment vertical="center" shrinkToFit="1"/>
    </xf>
    <xf numFmtId="38" fontId="9" fillId="0" borderId="198" xfId="2" applyFont="1" applyFill="1" applyBorder="1" applyAlignment="1" applyProtection="1">
      <alignment vertical="center" shrinkToFit="1"/>
    </xf>
    <xf numFmtId="38" fontId="9" fillId="0" borderId="188" xfId="2" applyFont="1" applyFill="1" applyBorder="1" applyAlignment="1" applyProtection="1">
      <alignment horizontal="right" vertical="center"/>
      <protection locked="0"/>
    </xf>
    <xf numFmtId="38" fontId="9" fillId="0" borderId="189" xfId="2" applyFont="1" applyFill="1" applyBorder="1" applyAlignment="1" applyProtection="1">
      <alignment horizontal="right" vertical="center"/>
      <protection locked="0"/>
    </xf>
    <xf numFmtId="184" fontId="15" fillId="2" borderId="145" xfId="0" applyNumberFormat="1" applyFont="1" applyFill="1" applyBorder="1" applyAlignment="1">
      <alignment horizontal="center" vertical="center"/>
    </xf>
    <xf numFmtId="184" fontId="15" fillId="2" borderId="78" xfId="0" applyNumberFormat="1" applyFont="1" applyFill="1" applyBorder="1" applyAlignment="1">
      <alignment horizontal="center" vertical="center"/>
    </xf>
    <xf numFmtId="184" fontId="15" fillId="2" borderId="57" xfId="0" applyNumberFormat="1" applyFont="1" applyFill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38" fontId="11" fillId="0" borderId="0" xfId="2" applyFont="1" applyBorder="1" applyAlignment="1">
      <alignment horizontal="left" vertical="center"/>
    </xf>
    <xf numFmtId="38" fontId="9" fillId="0" borderId="0" xfId="2" applyFont="1" applyBorder="1" applyAlignment="1">
      <alignment horizontal="center"/>
    </xf>
    <xf numFmtId="185" fontId="10" fillId="0" borderId="0" xfId="2" applyNumberFormat="1" applyFont="1" applyAlignment="1">
      <alignment horizontal="center" vertical="center"/>
    </xf>
    <xf numFmtId="38" fontId="10" fillId="0" borderId="130" xfId="2" applyFont="1" applyFill="1" applyBorder="1" applyAlignment="1">
      <alignment horizontal="center" vertical="center"/>
    </xf>
    <xf numFmtId="38" fontId="10" fillId="0" borderId="214" xfId="2" applyFont="1" applyFill="1" applyBorder="1" applyAlignment="1">
      <alignment horizontal="center" vertical="center"/>
    </xf>
    <xf numFmtId="38" fontId="10" fillId="16" borderId="145" xfId="2" applyFont="1" applyFill="1" applyBorder="1" applyAlignment="1">
      <alignment horizontal="center" vertical="center"/>
    </xf>
    <xf numFmtId="38" fontId="10" fillId="16" borderId="78" xfId="2" applyFont="1" applyFill="1" applyBorder="1" applyAlignment="1">
      <alignment horizontal="center" vertical="center"/>
    </xf>
    <xf numFmtId="38" fontId="10" fillId="16" borderId="57" xfId="2" applyFont="1" applyFill="1" applyBorder="1" applyAlignment="1">
      <alignment horizontal="center" vertical="center"/>
    </xf>
    <xf numFmtId="38" fontId="10" fillId="0" borderId="124" xfId="2" applyFont="1" applyFill="1" applyBorder="1" applyAlignment="1">
      <alignment horizontal="center" vertical="center"/>
    </xf>
    <xf numFmtId="0" fontId="10" fillId="0" borderId="7" xfId="2" applyNumberFormat="1" applyFont="1" applyFill="1" applyBorder="1" applyAlignment="1">
      <alignment horizontal="center" vertical="center" wrapText="1" shrinkToFit="1"/>
    </xf>
    <xf numFmtId="0" fontId="10" fillId="0" borderId="105" xfId="2" applyNumberFormat="1" applyFont="1" applyFill="1" applyBorder="1" applyAlignment="1">
      <alignment horizontal="center" vertical="center" wrapText="1" shrinkToFit="1"/>
    </xf>
    <xf numFmtId="0" fontId="10" fillId="0" borderId="3" xfId="2" applyNumberFormat="1" applyFont="1" applyFill="1" applyBorder="1" applyAlignment="1">
      <alignment horizontal="center" vertical="center" wrapText="1" shrinkToFit="1"/>
    </xf>
    <xf numFmtId="0" fontId="10" fillId="0" borderId="4" xfId="2" applyNumberFormat="1" applyFont="1" applyFill="1" applyBorder="1" applyAlignment="1">
      <alignment horizontal="center" vertical="center" wrapText="1" shrinkToFit="1"/>
    </xf>
    <xf numFmtId="38" fontId="10" fillId="0" borderId="63" xfId="2" applyFont="1" applyFill="1" applyBorder="1" applyAlignment="1">
      <alignment horizontal="center" vertical="center"/>
    </xf>
    <xf numFmtId="38" fontId="10" fillId="0" borderId="66" xfId="2" applyFont="1" applyFill="1" applyBorder="1" applyAlignment="1">
      <alignment horizontal="center" vertical="center"/>
    </xf>
    <xf numFmtId="38" fontId="10" fillId="0" borderId="125" xfId="2" applyFont="1" applyFill="1" applyBorder="1" applyAlignment="1">
      <alignment horizontal="center" vertical="center"/>
    </xf>
    <xf numFmtId="38" fontId="10" fillId="16" borderId="148" xfId="2" applyFont="1" applyFill="1" applyBorder="1" applyAlignment="1">
      <alignment horizontal="center" vertical="center" wrapText="1"/>
    </xf>
    <xf numFmtId="38" fontId="10" fillId="16" borderId="79" xfId="2" applyFont="1" applyFill="1" applyBorder="1" applyAlignment="1">
      <alignment horizontal="center" vertical="center" wrapText="1"/>
    </xf>
    <xf numFmtId="38" fontId="10" fillId="16" borderId="149" xfId="2" applyFont="1" applyFill="1" applyBorder="1" applyAlignment="1">
      <alignment horizontal="center" vertical="center" wrapText="1"/>
    </xf>
    <xf numFmtId="38" fontId="10" fillId="16" borderId="24" xfId="2" applyFont="1" applyFill="1" applyBorder="1" applyAlignment="1">
      <alignment horizontal="center" vertical="center" wrapText="1"/>
    </xf>
    <xf numFmtId="38" fontId="10" fillId="16" borderId="77" xfId="2" applyFont="1" applyFill="1" applyBorder="1" applyAlignment="1">
      <alignment horizontal="center" vertical="center" wrapText="1"/>
    </xf>
    <xf numFmtId="38" fontId="10" fillId="16" borderId="151" xfId="2" applyFont="1" applyFill="1" applyBorder="1" applyAlignment="1">
      <alignment horizontal="center" vertical="center" wrapText="1"/>
    </xf>
    <xf numFmtId="0" fontId="10" fillId="0" borderId="7" xfId="2" applyNumberFormat="1" applyFont="1" applyFill="1" applyBorder="1" applyAlignment="1">
      <alignment horizontal="center" vertical="center" shrinkToFit="1"/>
    </xf>
    <xf numFmtId="0" fontId="10" fillId="0" borderId="105" xfId="2" applyNumberFormat="1" applyFont="1" applyFill="1" applyBorder="1" applyAlignment="1">
      <alignment horizontal="center" vertical="center" shrinkToFit="1"/>
    </xf>
    <xf numFmtId="0" fontId="10" fillId="0" borderId="220" xfId="2" applyNumberFormat="1" applyFont="1" applyFill="1" applyBorder="1" applyAlignment="1">
      <alignment horizontal="center" vertical="center" shrinkToFit="1"/>
    </xf>
    <xf numFmtId="0" fontId="10" fillId="0" borderId="221" xfId="2" applyNumberFormat="1" applyFont="1" applyFill="1" applyBorder="1" applyAlignment="1">
      <alignment horizontal="center" vertical="center" shrinkToFit="1"/>
    </xf>
    <xf numFmtId="0" fontId="24" fillId="10" borderId="0" xfId="1" applyFont="1" applyFill="1" applyBorder="1" applyAlignment="1" applyProtection="1">
      <alignment horizontal="center" vertical="center"/>
    </xf>
    <xf numFmtId="0" fontId="24" fillId="10" borderId="212" xfId="1" applyFont="1" applyFill="1" applyBorder="1" applyAlignment="1" applyProtection="1">
      <alignment horizontal="center" vertical="center"/>
    </xf>
    <xf numFmtId="0" fontId="24" fillId="10" borderId="213" xfId="1" applyFont="1" applyFill="1" applyBorder="1" applyAlignment="1" applyProtection="1">
      <alignment horizontal="center" vertical="center"/>
    </xf>
    <xf numFmtId="0" fontId="24" fillId="10" borderId="204" xfId="1" applyFont="1" applyFill="1" applyBorder="1" applyAlignment="1" applyProtection="1">
      <alignment horizontal="center" vertical="center"/>
    </xf>
    <xf numFmtId="38" fontId="27" fillId="5" borderId="0" xfId="1" applyNumberFormat="1" applyFont="1" applyFill="1" applyBorder="1" applyAlignment="1" applyProtection="1">
      <alignment horizontal="center" vertical="center"/>
    </xf>
    <xf numFmtId="38" fontId="27" fillId="5" borderId="230" xfId="1" applyNumberFormat="1" applyFont="1" applyFill="1" applyBorder="1" applyAlignment="1" applyProtection="1">
      <alignment horizontal="center" vertical="center"/>
    </xf>
    <xf numFmtId="38" fontId="27" fillId="5" borderId="231" xfId="1" applyNumberFormat="1" applyFont="1" applyFill="1" applyBorder="1" applyAlignment="1" applyProtection="1">
      <alignment horizontal="center" vertical="center"/>
    </xf>
    <xf numFmtId="38" fontId="27" fillId="5" borderId="232" xfId="1" applyNumberFormat="1" applyFont="1" applyFill="1" applyBorder="1" applyAlignment="1" applyProtection="1">
      <alignment horizontal="center" vertical="center"/>
    </xf>
    <xf numFmtId="38" fontId="10" fillId="16" borderId="0" xfId="2" applyFont="1" applyFill="1" applyBorder="1" applyAlignment="1">
      <alignment horizontal="center" vertical="center"/>
    </xf>
    <xf numFmtId="38" fontId="27" fillId="2" borderId="233" xfId="1" applyNumberFormat="1" applyFont="1" applyFill="1" applyBorder="1" applyAlignment="1" applyProtection="1">
      <alignment horizontal="center" vertical="center"/>
    </xf>
    <xf numFmtId="38" fontId="27" fillId="2" borderId="234" xfId="1" applyNumberFormat="1" applyFont="1" applyFill="1" applyBorder="1" applyAlignment="1" applyProtection="1">
      <alignment horizontal="center" vertical="center"/>
    </xf>
    <xf numFmtId="38" fontId="27" fillId="2" borderId="231" xfId="1" applyNumberFormat="1" applyFont="1" applyFill="1" applyBorder="1" applyAlignment="1" applyProtection="1">
      <alignment horizontal="center" vertical="center"/>
    </xf>
    <xf numFmtId="38" fontId="27" fillId="2" borderId="232" xfId="1" applyNumberFormat="1" applyFont="1" applyFill="1" applyBorder="1" applyAlignment="1" applyProtection="1">
      <alignment horizontal="center" vertical="center"/>
    </xf>
    <xf numFmtId="38" fontId="10" fillId="0" borderId="218" xfId="2" applyFont="1" applyFill="1" applyBorder="1" applyAlignment="1">
      <alignment horizontal="center" vertical="center"/>
    </xf>
    <xf numFmtId="0" fontId="50" fillId="11" borderId="224" xfId="1" applyFont="1" applyFill="1" applyBorder="1" applyAlignment="1" applyProtection="1">
      <alignment horizontal="center" vertical="center"/>
    </xf>
    <xf numFmtId="0" fontId="50" fillId="11" borderId="225" xfId="1" applyFont="1" applyFill="1" applyBorder="1" applyAlignment="1" applyProtection="1">
      <alignment horizontal="center" vertical="center"/>
    </xf>
    <xf numFmtId="0" fontId="50" fillId="11" borderId="226" xfId="1" applyFont="1" applyFill="1" applyBorder="1" applyAlignment="1" applyProtection="1">
      <alignment horizontal="center" vertical="center"/>
    </xf>
    <xf numFmtId="0" fontId="50" fillId="11" borderId="227" xfId="1" applyFont="1" applyFill="1" applyBorder="1" applyAlignment="1" applyProtection="1">
      <alignment horizontal="center" vertical="center"/>
    </xf>
    <xf numFmtId="38" fontId="10" fillId="0" borderId="222" xfId="2" applyFont="1" applyFill="1" applyBorder="1" applyAlignment="1">
      <alignment horizontal="center" vertical="center"/>
    </xf>
    <xf numFmtId="38" fontId="10" fillId="0" borderId="229" xfId="2" applyFont="1" applyFill="1" applyBorder="1" applyAlignment="1">
      <alignment horizontal="center" vertical="center"/>
    </xf>
    <xf numFmtId="38" fontId="10" fillId="0" borderId="217" xfId="2" applyFont="1" applyFill="1" applyBorder="1" applyAlignment="1">
      <alignment horizontal="center" vertical="center"/>
    </xf>
    <xf numFmtId="38" fontId="10" fillId="0" borderId="228" xfId="2" applyFont="1" applyFill="1" applyBorder="1" applyAlignment="1">
      <alignment horizontal="center" vertical="center"/>
    </xf>
    <xf numFmtId="38" fontId="10" fillId="0" borderId="103" xfId="2" applyFont="1" applyFill="1" applyBorder="1" applyAlignment="1">
      <alignment horizontal="center" vertical="center"/>
    </xf>
    <xf numFmtId="38" fontId="20" fillId="0" borderId="79" xfId="2" applyFont="1" applyBorder="1" applyAlignment="1">
      <alignment vertical="center" wrapText="1"/>
    </xf>
    <xf numFmtId="38" fontId="20" fillId="0" borderId="149" xfId="2" applyFont="1" applyBorder="1" applyAlignment="1">
      <alignment vertical="center" wrapText="1"/>
    </xf>
    <xf numFmtId="38" fontId="20" fillId="0" borderId="0" xfId="2" applyFont="1" applyBorder="1" applyAlignment="1">
      <alignment vertical="center" wrapText="1"/>
    </xf>
    <xf numFmtId="38" fontId="20" fillId="0" borderId="150" xfId="2" applyFont="1" applyBorder="1" applyAlignment="1">
      <alignment vertical="center" wrapText="1"/>
    </xf>
    <xf numFmtId="38" fontId="10" fillId="0" borderId="148" xfId="2" applyFont="1" applyFill="1" applyBorder="1" applyAlignment="1">
      <alignment horizontal="center" vertical="center"/>
    </xf>
    <xf numFmtId="38" fontId="10" fillId="0" borderId="79" xfId="2" applyFont="1" applyFill="1" applyBorder="1" applyAlignment="1">
      <alignment horizontal="center" vertical="center"/>
    </xf>
    <xf numFmtId="38" fontId="10" fillId="0" borderId="219" xfId="2" applyFont="1" applyFill="1" applyBorder="1" applyAlignment="1">
      <alignment horizontal="center" vertical="center"/>
    </xf>
    <xf numFmtId="38" fontId="10" fillId="0" borderId="9" xfId="2" applyFont="1" applyFill="1" applyBorder="1" applyAlignment="1">
      <alignment horizontal="center" vertical="center"/>
    </xf>
    <xf numFmtId="38" fontId="10" fillId="0" borderId="4" xfId="2" applyFont="1" applyFill="1" applyBorder="1" applyAlignment="1">
      <alignment horizontal="center" vertical="center"/>
    </xf>
    <xf numFmtId="38" fontId="10" fillId="0" borderId="24" xfId="2" applyFont="1" applyFill="1" applyBorder="1" applyAlignment="1">
      <alignment horizontal="center" vertical="center"/>
    </xf>
    <xf numFmtId="38" fontId="10" fillId="0" borderId="77" xfId="2" applyFont="1" applyFill="1" applyBorder="1" applyAlignment="1">
      <alignment horizontal="center" vertical="center"/>
    </xf>
    <xf numFmtId="38" fontId="10" fillId="0" borderId="28" xfId="2" applyFont="1" applyFill="1" applyBorder="1" applyAlignment="1">
      <alignment horizontal="center" vertical="center"/>
    </xf>
    <xf numFmtId="38" fontId="10" fillId="0" borderId="27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horizontal="center" vertical="center"/>
    </xf>
    <xf numFmtId="38" fontId="10" fillId="0" borderId="31" xfId="2" applyFont="1" applyFill="1" applyBorder="1" applyAlignment="1">
      <alignment horizontal="center" vertical="center"/>
    </xf>
    <xf numFmtId="38" fontId="18" fillId="0" borderId="0" xfId="2" applyFont="1" applyAlignment="1">
      <alignment vertical="center" wrapText="1"/>
    </xf>
    <xf numFmtId="38" fontId="29" fillId="19" borderId="0" xfId="1" applyNumberFormat="1" applyFont="1" applyFill="1" applyBorder="1" applyAlignment="1" applyProtection="1">
      <alignment horizontal="center" vertical="center"/>
    </xf>
    <xf numFmtId="38" fontId="29" fillId="19" borderId="269" xfId="1" applyNumberFormat="1" applyFont="1" applyFill="1" applyBorder="1" applyAlignment="1" applyProtection="1">
      <alignment horizontal="center" vertical="center"/>
    </xf>
    <xf numFmtId="38" fontId="29" fillId="19" borderId="270" xfId="1" applyNumberFormat="1" applyFont="1" applyFill="1" applyBorder="1" applyAlignment="1" applyProtection="1">
      <alignment horizontal="center" vertical="center"/>
    </xf>
    <xf numFmtId="38" fontId="29" fillId="19" borderId="271" xfId="1" applyNumberFormat="1" applyFont="1" applyFill="1" applyBorder="1" applyAlignment="1" applyProtection="1">
      <alignment horizontal="center" vertical="center"/>
    </xf>
    <xf numFmtId="38" fontId="20" fillId="2" borderId="29" xfId="2" applyFont="1" applyFill="1" applyBorder="1" applyAlignment="1">
      <alignment horizontal="center" vertical="center"/>
    </xf>
    <xf numFmtId="38" fontId="20" fillId="2" borderId="30" xfId="2" applyFont="1" applyFill="1" applyBorder="1" applyAlignment="1">
      <alignment horizontal="center" vertical="center"/>
    </xf>
    <xf numFmtId="179" fontId="10" fillId="0" borderId="30" xfId="2" applyNumberFormat="1" applyFont="1" applyBorder="1" applyAlignment="1">
      <alignment horizontal="center" vertical="center"/>
    </xf>
    <xf numFmtId="179" fontId="10" fillId="0" borderId="31" xfId="2" applyNumberFormat="1" applyFont="1" applyBorder="1" applyAlignment="1">
      <alignment horizontal="center" vertical="center"/>
    </xf>
    <xf numFmtId="38" fontId="20" fillId="2" borderId="223" xfId="2" applyFont="1" applyFill="1" applyBorder="1" applyAlignment="1">
      <alignment horizontal="center" vertical="center"/>
    </xf>
    <xf numFmtId="38" fontId="20" fillId="2" borderId="155" xfId="2" applyFont="1" applyFill="1" applyBorder="1" applyAlignment="1">
      <alignment horizontal="center" vertical="center"/>
    </xf>
    <xf numFmtId="38" fontId="20" fillId="2" borderId="217" xfId="2" applyFont="1" applyFill="1" applyBorder="1" applyAlignment="1">
      <alignment horizontal="center" vertical="center"/>
    </xf>
    <xf numFmtId="38" fontId="20" fillId="2" borderId="106" xfId="2" applyFont="1" applyFill="1" applyBorder="1" applyAlignment="1">
      <alignment horizontal="center" vertical="center"/>
    </xf>
    <xf numFmtId="38" fontId="10" fillId="0" borderId="106" xfId="2" applyFont="1" applyBorder="1" applyAlignment="1">
      <alignment horizontal="center" vertical="center"/>
    </xf>
    <xf numFmtId="38" fontId="10" fillId="0" borderId="103" xfId="2" applyFont="1" applyBorder="1" applyAlignment="1">
      <alignment horizontal="center" vertical="center"/>
    </xf>
    <xf numFmtId="38" fontId="10" fillId="0" borderId="155" xfId="2" applyFont="1" applyBorder="1" applyAlignment="1">
      <alignment horizontal="center" vertical="center"/>
    </xf>
    <xf numFmtId="38" fontId="10" fillId="0" borderId="156" xfId="2" applyFont="1" applyBorder="1" applyAlignment="1">
      <alignment horizontal="center" vertical="center"/>
    </xf>
    <xf numFmtId="38" fontId="10" fillId="0" borderId="1" xfId="2" applyFont="1" applyBorder="1" applyAlignment="1">
      <alignment horizontal="center" vertical="center"/>
    </xf>
    <xf numFmtId="38" fontId="20" fillId="2" borderId="59" xfId="2" applyFont="1" applyFill="1" applyBorder="1" applyAlignment="1">
      <alignment horizontal="center" vertical="center" wrapText="1"/>
    </xf>
    <xf numFmtId="38" fontId="20" fillId="2" borderId="60" xfId="2" applyFont="1" applyFill="1" applyBorder="1" applyAlignment="1">
      <alignment horizontal="center" vertical="center"/>
    </xf>
    <xf numFmtId="178" fontId="10" fillId="0" borderId="60" xfId="2" applyNumberFormat="1" applyFont="1" applyBorder="1" applyAlignment="1">
      <alignment horizontal="center" vertical="center"/>
    </xf>
    <xf numFmtId="178" fontId="10" fillId="0" borderId="61" xfId="2" applyNumberFormat="1" applyFont="1" applyBorder="1" applyAlignment="1">
      <alignment horizontal="center" vertical="center"/>
    </xf>
    <xf numFmtId="38" fontId="10" fillId="2" borderId="59" xfId="2" applyFont="1" applyFill="1" applyBorder="1" applyAlignment="1">
      <alignment horizontal="center" vertical="center"/>
    </xf>
    <xf numFmtId="38" fontId="10" fillId="2" borderId="60" xfId="2" applyFont="1" applyFill="1" applyBorder="1" applyAlignment="1">
      <alignment horizontal="center" vertical="center"/>
    </xf>
    <xf numFmtId="38" fontId="10" fillId="2" borderId="217" xfId="2" applyFont="1" applyFill="1" applyBorder="1" applyAlignment="1">
      <alignment horizontal="center" vertical="center"/>
    </xf>
    <xf numFmtId="38" fontId="10" fillId="2" borderId="106" xfId="2" applyFont="1" applyFill="1" applyBorder="1" applyAlignment="1">
      <alignment horizontal="center" vertical="center"/>
    </xf>
    <xf numFmtId="38" fontId="20" fillId="2" borderId="217" xfId="2" applyFont="1" applyFill="1" applyBorder="1" applyAlignment="1">
      <alignment horizontal="center" vertical="center" wrapText="1"/>
    </xf>
    <xf numFmtId="178" fontId="10" fillId="0" borderId="106" xfId="2" applyNumberFormat="1" applyFont="1" applyBorder="1" applyAlignment="1">
      <alignment horizontal="center" vertical="center"/>
    </xf>
    <xf numFmtId="178" fontId="10" fillId="0" borderId="103" xfId="2" applyNumberFormat="1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20" fillId="2" borderId="59" xfId="2" applyFont="1" applyFill="1" applyBorder="1" applyAlignment="1">
      <alignment horizontal="center" vertical="center"/>
    </xf>
    <xf numFmtId="38" fontId="10" fillId="0" borderId="60" xfId="2" applyFont="1" applyBorder="1" applyAlignment="1">
      <alignment horizontal="center" vertical="center"/>
    </xf>
    <xf numFmtId="38" fontId="10" fillId="0" borderId="61" xfId="2" applyFont="1" applyBorder="1" applyAlignment="1">
      <alignment horizontal="center" vertical="center"/>
    </xf>
    <xf numFmtId="38" fontId="20" fillId="2" borderId="124" xfId="2" applyFont="1" applyFill="1" applyBorder="1" applyAlignment="1">
      <alignment horizontal="center" vertical="center"/>
    </xf>
    <xf numFmtId="38" fontId="20" fillId="2" borderId="1" xfId="2" applyFont="1" applyFill="1" applyBorder="1" applyAlignment="1">
      <alignment horizontal="center" vertical="center"/>
    </xf>
    <xf numFmtId="38" fontId="10" fillId="0" borderId="125" xfId="2" applyFont="1" applyBorder="1" applyAlignment="1">
      <alignment horizontal="center" vertical="center"/>
    </xf>
    <xf numFmtId="38" fontId="10" fillId="6" borderId="130" xfId="2" applyFont="1" applyFill="1" applyBorder="1" applyAlignment="1">
      <alignment horizontal="center" vertical="center"/>
    </xf>
    <xf numFmtId="38" fontId="10" fillId="6" borderId="214" xfId="2" applyFont="1" applyFill="1" applyBorder="1" applyAlignment="1">
      <alignment horizontal="center" vertical="center"/>
    </xf>
    <xf numFmtId="38" fontId="10" fillId="6" borderId="124" xfId="2" applyFont="1" applyFill="1" applyBorder="1" applyAlignment="1">
      <alignment horizontal="center" vertical="center"/>
    </xf>
    <xf numFmtId="38" fontId="10" fillId="6" borderId="7" xfId="2" applyFont="1" applyFill="1" applyBorder="1" applyAlignment="1">
      <alignment horizontal="center" vertical="center" shrinkToFit="1"/>
    </xf>
    <xf numFmtId="38" fontId="10" fillId="6" borderId="105" xfId="2" applyFont="1" applyFill="1" applyBorder="1" applyAlignment="1">
      <alignment horizontal="center" vertical="center" shrinkToFit="1"/>
    </xf>
    <xf numFmtId="38" fontId="10" fillId="6" borderId="220" xfId="2" applyFont="1" applyFill="1" applyBorder="1" applyAlignment="1">
      <alignment horizontal="center" vertical="center" shrinkToFit="1"/>
    </xf>
    <xf numFmtId="38" fontId="10" fillId="6" borderId="221" xfId="2" applyFont="1" applyFill="1" applyBorder="1" applyAlignment="1">
      <alignment horizontal="center" vertical="center" shrinkToFit="1"/>
    </xf>
    <xf numFmtId="38" fontId="10" fillId="6" borderId="125" xfId="2" applyFont="1" applyFill="1" applyBorder="1" applyAlignment="1">
      <alignment vertical="center"/>
    </xf>
    <xf numFmtId="38" fontId="10" fillId="0" borderId="206" xfId="2" applyFont="1" applyBorder="1" applyAlignment="1">
      <alignment horizontal="center" vertical="center"/>
    </xf>
    <xf numFmtId="38" fontId="10" fillId="0" borderId="147" xfId="2" applyFont="1" applyBorder="1" applyAlignment="1">
      <alignment horizontal="center" vertical="center"/>
    </xf>
    <xf numFmtId="38" fontId="10" fillId="0" borderId="246" xfId="2" applyFont="1" applyBorder="1" applyAlignment="1">
      <alignment horizontal="center" vertical="center"/>
    </xf>
    <xf numFmtId="38" fontId="10" fillId="0" borderId="243" xfId="2" applyFont="1" applyBorder="1" applyAlignment="1">
      <alignment horizontal="center" vertical="center"/>
    </xf>
    <xf numFmtId="38" fontId="27" fillId="12" borderId="0" xfId="1" applyNumberFormat="1" applyFont="1" applyFill="1" applyBorder="1" applyAlignment="1" applyProtection="1">
      <alignment horizontal="center" vertical="center"/>
    </xf>
    <xf numFmtId="38" fontId="27" fillId="12" borderId="248" xfId="1" applyNumberFormat="1" applyFont="1" applyFill="1" applyBorder="1" applyAlignment="1" applyProtection="1">
      <alignment horizontal="center" vertical="center"/>
    </xf>
    <xf numFmtId="38" fontId="27" fillId="12" borderId="249" xfId="1" applyNumberFormat="1" applyFont="1" applyFill="1" applyBorder="1" applyAlignment="1" applyProtection="1">
      <alignment horizontal="center" vertical="center"/>
    </xf>
    <xf numFmtId="38" fontId="27" fillId="12" borderId="250" xfId="1" applyNumberFormat="1" applyFont="1" applyFill="1" applyBorder="1" applyAlignment="1" applyProtection="1">
      <alignment horizontal="center" vertical="center"/>
    </xf>
    <xf numFmtId="38" fontId="10" fillId="0" borderId="39" xfId="2" applyFont="1" applyBorder="1" applyAlignment="1">
      <alignment horizontal="center" vertical="center"/>
    </xf>
    <xf numFmtId="38" fontId="10" fillId="0" borderId="244" xfId="2" applyFont="1" applyBorder="1" applyAlignment="1">
      <alignment horizontal="center" vertical="center"/>
    </xf>
    <xf numFmtId="38" fontId="27" fillId="2" borderId="251" xfId="1" applyNumberFormat="1" applyFont="1" applyFill="1" applyBorder="1" applyAlignment="1" applyProtection="1">
      <alignment horizontal="center" vertical="center"/>
    </xf>
    <xf numFmtId="38" fontId="27" fillId="2" borderId="252" xfId="1" applyNumberFormat="1" applyFont="1" applyFill="1" applyBorder="1" applyAlignment="1" applyProtection="1">
      <alignment horizontal="center" vertical="center"/>
    </xf>
    <xf numFmtId="38" fontId="27" fillId="2" borderId="253" xfId="1" applyNumberFormat="1" applyFont="1" applyFill="1" applyBorder="1" applyAlignment="1" applyProtection="1">
      <alignment horizontal="center" vertical="center"/>
    </xf>
    <xf numFmtId="38" fontId="10" fillId="0" borderId="32" xfId="2" applyFont="1" applyBorder="1" applyAlignment="1">
      <alignment horizontal="center" vertical="center"/>
    </xf>
    <xf numFmtId="38" fontId="10" fillId="0" borderId="237" xfId="2" applyFont="1" applyBorder="1" applyAlignment="1">
      <alignment horizontal="center" vertical="center"/>
    </xf>
    <xf numFmtId="38" fontId="10" fillId="0" borderId="238" xfId="2" applyFont="1" applyBorder="1" applyAlignment="1">
      <alignment horizontal="center" vertical="center"/>
    </xf>
    <xf numFmtId="0" fontId="10" fillId="0" borderId="0" xfId="0" applyFont="1"/>
    <xf numFmtId="38" fontId="10" fillId="6" borderId="218" xfId="2" applyFont="1" applyFill="1" applyBorder="1" applyAlignment="1">
      <alignment vertical="center"/>
    </xf>
    <xf numFmtId="38" fontId="10" fillId="0" borderId="241" xfId="2" applyFont="1" applyBorder="1" applyAlignment="1">
      <alignment horizontal="center" vertical="center"/>
    </xf>
    <xf numFmtId="38" fontId="10" fillId="0" borderId="134" xfId="2" applyFont="1" applyBorder="1" applyAlignment="1">
      <alignment horizontal="center" vertical="center"/>
    </xf>
    <xf numFmtId="38" fontId="10" fillId="0" borderId="150" xfId="2" applyFont="1" applyBorder="1" applyAlignment="1">
      <alignment horizontal="center" vertical="center"/>
    </xf>
    <xf numFmtId="38" fontId="10" fillId="0" borderId="151" xfId="2" applyFont="1" applyBorder="1" applyAlignment="1">
      <alignment horizontal="center" vertical="center"/>
    </xf>
    <xf numFmtId="38" fontId="10" fillId="6" borderId="222" xfId="2" applyFont="1" applyFill="1" applyBorder="1" applyAlignment="1">
      <alignment horizontal="center" vertical="center"/>
    </xf>
    <xf numFmtId="38" fontId="10" fillId="6" borderId="229" xfId="2" applyFont="1" applyFill="1" applyBorder="1" applyAlignment="1">
      <alignment vertical="center"/>
    </xf>
    <xf numFmtId="38" fontId="10" fillId="14" borderId="120" xfId="2" applyFont="1" applyFill="1" applyBorder="1" applyAlignment="1">
      <alignment horizontal="center" vertical="center"/>
    </xf>
    <xf numFmtId="38" fontId="10" fillId="14" borderId="236" xfId="2" applyFont="1" applyFill="1" applyBorder="1" applyAlignment="1">
      <alignment horizontal="center" vertical="center"/>
    </xf>
    <xf numFmtId="38" fontId="10" fillId="0" borderId="245" xfId="2" applyFont="1" applyBorder="1" applyAlignment="1">
      <alignment horizontal="center" vertical="center"/>
    </xf>
    <xf numFmtId="38" fontId="10" fillId="6" borderId="217" xfId="2" applyFont="1" applyFill="1" applyBorder="1" applyAlignment="1">
      <alignment horizontal="center" vertical="center"/>
    </xf>
    <xf numFmtId="38" fontId="10" fillId="6" borderId="228" xfId="2" applyFont="1" applyFill="1" applyBorder="1" applyAlignment="1">
      <alignment vertical="center"/>
    </xf>
    <xf numFmtId="38" fontId="10" fillId="6" borderId="103" xfId="2" applyFont="1" applyFill="1" applyBorder="1" applyAlignment="1">
      <alignment vertical="center"/>
    </xf>
    <xf numFmtId="38" fontId="10" fillId="14" borderId="235" xfId="2" applyFont="1" applyFill="1" applyBorder="1" applyAlignment="1">
      <alignment horizontal="center" vertical="center"/>
    </xf>
    <xf numFmtId="38" fontId="18" fillId="0" borderId="0" xfId="2" applyFont="1" applyAlignment="1">
      <alignment horizontal="center" vertical="center" wrapText="1"/>
    </xf>
    <xf numFmtId="38" fontId="20" fillId="0" borderId="46" xfId="2" applyFont="1" applyBorder="1" applyAlignment="1">
      <alignment vertical="center" wrapText="1"/>
    </xf>
    <xf numFmtId="38" fontId="20" fillId="0" borderId="171" xfId="2" applyFont="1" applyBorder="1" applyAlignment="1">
      <alignment vertical="center" wrapText="1"/>
    </xf>
    <xf numFmtId="38" fontId="10" fillId="14" borderId="239" xfId="2" applyFont="1" applyFill="1" applyBorder="1" applyAlignment="1">
      <alignment horizontal="center" vertical="center"/>
    </xf>
    <xf numFmtId="38" fontId="10" fillId="14" borderId="240" xfId="2" applyFont="1" applyFill="1" applyBorder="1" applyAlignment="1">
      <alignment horizontal="center" vertical="center"/>
    </xf>
    <xf numFmtId="38" fontId="10" fillId="0" borderId="239" xfId="2" applyFont="1" applyBorder="1" applyAlignment="1">
      <alignment horizontal="center" vertical="center"/>
    </xf>
    <xf numFmtId="38" fontId="10" fillId="0" borderId="240" xfId="2" applyFont="1" applyBorder="1" applyAlignment="1">
      <alignment horizontal="center" vertical="center"/>
    </xf>
    <xf numFmtId="38" fontId="10" fillId="0" borderId="242" xfId="2" applyFont="1" applyBorder="1" applyAlignment="1">
      <alignment horizontal="center" vertical="center"/>
    </xf>
    <xf numFmtId="38" fontId="10" fillId="3" borderId="148" xfId="2" applyFont="1" applyFill="1" applyBorder="1" applyAlignment="1">
      <alignment horizontal="center" vertical="center"/>
    </xf>
    <xf numFmtId="38" fontId="10" fillId="3" borderId="79" xfId="2" applyFont="1" applyFill="1" applyBorder="1" applyAlignment="1">
      <alignment horizontal="center" vertical="center"/>
    </xf>
    <xf numFmtId="38" fontId="10" fillId="3" borderId="219" xfId="2" applyFont="1" applyFill="1" applyBorder="1" applyAlignment="1">
      <alignment horizontal="center" vertical="center"/>
    </xf>
    <xf numFmtId="38" fontId="10" fillId="3" borderId="9" xfId="2" applyFont="1" applyFill="1" applyBorder="1" applyAlignment="1">
      <alignment horizontal="center" vertical="center"/>
    </xf>
    <xf numFmtId="38" fontId="10" fillId="3" borderId="0" xfId="2" applyFont="1" applyFill="1" applyBorder="1" applyAlignment="1">
      <alignment horizontal="center" vertical="center"/>
    </xf>
    <xf numFmtId="38" fontId="10" fillId="3" borderId="4" xfId="2" applyFont="1" applyFill="1" applyBorder="1" applyAlignment="1">
      <alignment horizontal="center" vertical="center"/>
    </xf>
    <xf numFmtId="38" fontId="10" fillId="3" borderId="24" xfId="2" applyFont="1" applyFill="1" applyBorder="1" applyAlignment="1">
      <alignment horizontal="center" vertical="center"/>
    </xf>
    <xf numFmtId="38" fontId="10" fillId="3" borderId="247" xfId="2" applyFont="1" applyFill="1" applyBorder="1" applyAlignment="1">
      <alignment vertical="center"/>
    </xf>
    <xf numFmtId="38" fontId="10" fillId="3" borderId="44" xfId="2" applyFont="1" applyFill="1" applyBorder="1" applyAlignment="1">
      <alignment vertical="center"/>
    </xf>
    <xf numFmtId="38" fontId="10" fillId="3" borderId="103" xfId="2" applyFont="1" applyFill="1" applyBorder="1" applyAlignment="1">
      <alignment vertical="center"/>
    </xf>
    <xf numFmtId="38" fontId="25" fillId="8" borderId="254" xfId="1" applyNumberFormat="1" applyFont="1" applyFill="1" applyBorder="1" applyAlignment="1" applyProtection="1">
      <alignment horizontal="center" vertical="center"/>
    </xf>
    <xf numFmtId="38" fontId="25" fillId="8" borderId="204" xfId="1" applyNumberFormat="1" applyFont="1" applyFill="1" applyBorder="1" applyAlignment="1" applyProtection="1">
      <alignment horizontal="center" vertical="center"/>
    </xf>
    <xf numFmtId="38" fontId="25" fillId="2" borderId="255" xfId="1" applyNumberFormat="1" applyFont="1" applyFill="1" applyBorder="1" applyAlignment="1" applyProtection="1">
      <alignment horizontal="center" vertical="center"/>
    </xf>
    <xf numFmtId="38" fontId="25" fillId="2" borderId="256" xfId="1" applyNumberFormat="1" applyFont="1" applyFill="1" applyBorder="1" applyAlignment="1" applyProtection="1">
      <alignment horizontal="center" vertical="center"/>
    </xf>
    <xf numFmtId="179" fontId="25" fillId="21" borderId="0" xfId="1" applyNumberFormat="1" applyFont="1" applyFill="1" applyBorder="1" applyAlignment="1" applyProtection="1">
      <alignment horizontal="center" vertical="center"/>
    </xf>
    <xf numFmtId="179" fontId="25" fillId="21" borderId="267" xfId="1" applyNumberFormat="1" applyFont="1" applyFill="1" applyBorder="1" applyAlignment="1" applyProtection="1">
      <alignment horizontal="center" vertical="center"/>
    </xf>
    <xf numFmtId="179" fontId="25" fillId="21" borderId="268" xfId="1" applyNumberFormat="1" applyFont="1" applyFill="1" applyBorder="1" applyAlignment="1" applyProtection="1">
      <alignment horizontal="center" vertical="center"/>
    </xf>
    <xf numFmtId="179" fontId="25" fillId="21" borderId="266" xfId="1" applyNumberFormat="1" applyFont="1" applyFill="1" applyBorder="1" applyAlignment="1" applyProtection="1">
      <alignment horizontal="center" vertical="center"/>
    </xf>
    <xf numFmtId="177" fontId="0" fillId="7" borderId="124" xfId="0" applyNumberFormat="1" applyFill="1" applyBorder="1" applyAlignment="1">
      <alignment horizontal="center"/>
    </xf>
    <xf numFmtId="177" fontId="0" fillId="7" borderId="125" xfId="0" applyNumberFormat="1" applyFill="1" applyBorder="1" applyAlignment="1">
      <alignment horizontal="center"/>
    </xf>
    <xf numFmtId="177" fontId="0" fillId="2" borderId="59" xfId="0" applyNumberFormat="1" applyFill="1" applyBorder="1" applyAlignment="1">
      <alignment horizontal="center"/>
    </xf>
    <xf numFmtId="177" fontId="0" fillId="2" borderId="61" xfId="0" applyNumberFormat="1" applyFill="1" applyBorder="1" applyAlignment="1">
      <alignment horizontal="center"/>
    </xf>
    <xf numFmtId="177" fontId="0" fillId="0" borderId="217" xfId="0" applyNumberFormat="1" applyBorder="1" applyAlignment="1">
      <alignment horizontal="center" vertical="center"/>
    </xf>
    <xf numFmtId="177" fontId="0" fillId="0" borderId="103" xfId="0" applyNumberFormat="1" applyBorder="1" applyAlignment="1">
      <alignment horizontal="center" vertical="center"/>
    </xf>
    <xf numFmtId="38" fontId="3" fillId="2" borderId="1" xfId="2" applyFont="1" applyFill="1" applyBorder="1" applyAlignment="1">
      <alignment horizontal="center" vertical="center"/>
    </xf>
    <xf numFmtId="38" fontId="3" fillId="2" borderId="63" xfId="2" applyFont="1" applyFill="1" applyBorder="1" applyAlignment="1">
      <alignment horizontal="center" vertical="center"/>
    </xf>
    <xf numFmtId="38" fontId="3" fillId="2" borderId="53" xfId="2" applyFont="1" applyFill="1" applyBorder="1" applyAlignment="1">
      <alignment horizontal="center" vertical="center"/>
    </xf>
    <xf numFmtId="38" fontId="3" fillId="2" borderId="8" xfId="2" applyFont="1" applyFill="1" applyBorder="1" applyAlignment="1">
      <alignment horizontal="center" vertical="center"/>
    </xf>
    <xf numFmtId="38" fontId="3" fillId="2" borderId="195" xfId="2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2" borderId="1" xfId="0" applyNumberFormat="1" applyFill="1" applyBorder="1" applyAlignment="1">
      <alignment horizontal="center" vertical="center"/>
    </xf>
    <xf numFmtId="38" fontId="1" fillId="14" borderId="1" xfId="2" applyFont="1" applyFill="1" applyBorder="1" applyAlignment="1">
      <alignment horizontal="center"/>
    </xf>
    <xf numFmtId="38" fontId="1" fillId="0" borderId="1" xfId="2" applyFont="1" applyFill="1" applyBorder="1" applyAlignment="1">
      <alignment horizontal="center"/>
    </xf>
    <xf numFmtId="177" fontId="0" fillId="23" borderId="1" xfId="0" applyNumberFormat="1" applyFill="1" applyBorder="1" applyAlignment="1">
      <alignment horizontal="center"/>
    </xf>
    <xf numFmtId="38" fontId="1" fillId="23" borderId="1" xfId="2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8" fontId="3" fillId="2" borderId="65" xfId="2" applyFont="1" applyFill="1" applyBorder="1" applyAlignment="1">
      <alignment horizontal="center" vertical="center"/>
    </xf>
    <xf numFmtId="38" fontId="3" fillId="2" borderId="69" xfId="2" applyFont="1" applyFill="1" applyBorder="1" applyAlignment="1">
      <alignment horizontal="center" vertical="center"/>
    </xf>
    <xf numFmtId="38" fontId="5" fillId="0" borderId="105" xfId="2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5" xfId="2" applyFont="1" applyFill="1" applyBorder="1" applyAlignment="1" applyProtection="1">
      <alignment horizontal="center" vertical="center"/>
      <protection locked="0"/>
    </xf>
    <xf numFmtId="38" fontId="5" fillId="0" borderId="2" xfId="2" applyFont="1" applyFill="1" applyBorder="1" applyAlignment="1" applyProtection="1">
      <alignment horizontal="center" vertical="center"/>
      <protection locked="0"/>
    </xf>
    <xf numFmtId="38" fontId="5" fillId="0" borderId="6" xfId="2" applyFont="1" applyFill="1" applyBorder="1" applyAlignment="1" applyProtection="1">
      <alignment horizontal="center" vertical="center"/>
      <protection locked="0"/>
    </xf>
    <xf numFmtId="38" fontId="5" fillId="0" borderId="7" xfId="2" applyFont="1" applyFill="1" applyBorder="1" applyAlignment="1" applyProtection="1">
      <alignment horizontal="center" vertical="center"/>
      <protection locked="0"/>
    </xf>
    <xf numFmtId="38" fontId="5" fillId="0" borderId="8" xfId="2" applyFont="1" applyFill="1" applyBorder="1" applyAlignment="1" applyProtection="1">
      <alignment horizontal="center" vertical="center"/>
      <protection locked="0"/>
    </xf>
    <xf numFmtId="183" fontId="0" fillId="7" borderId="1" xfId="0" applyNumberFormat="1" applyFill="1" applyBorder="1" applyAlignment="1">
      <alignment horizontal="center"/>
    </xf>
    <xf numFmtId="177" fontId="0" fillId="7" borderId="1" xfId="0" applyNumberFormat="1" applyFill="1" applyBorder="1" applyAlignment="1">
      <alignment horizontal="center" vertical="center"/>
    </xf>
    <xf numFmtId="38" fontId="1" fillId="22" borderId="1" xfId="2" applyFont="1" applyFill="1" applyBorder="1" applyAlignment="1">
      <alignment horizontal="center"/>
    </xf>
    <xf numFmtId="181" fontId="5" fillId="0" borderId="63" xfId="2" applyNumberFormat="1" applyFont="1" applyFill="1" applyBorder="1" applyAlignment="1">
      <alignment horizontal="center" vertical="center"/>
    </xf>
    <xf numFmtId="181" fontId="5" fillId="0" borderId="65" xfId="2" applyNumberFormat="1" applyFont="1" applyFill="1" applyBorder="1" applyAlignment="1">
      <alignment horizontal="center" vertical="center"/>
    </xf>
    <xf numFmtId="181" fontId="5" fillId="0" borderId="69" xfId="2" applyNumberFormat="1" applyFont="1" applyFill="1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/>
    </xf>
    <xf numFmtId="177" fontId="0" fillId="0" borderId="61" xfId="0" applyNumberFormat="1" applyBorder="1" applyAlignment="1">
      <alignment horizontal="center" vertical="center"/>
    </xf>
    <xf numFmtId="177" fontId="0" fillId="3" borderId="217" xfId="0" applyNumberFormat="1" applyFill="1" applyBorder="1" applyAlignment="1">
      <alignment horizontal="center"/>
    </xf>
    <xf numFmtId="177" fontId="0" fillId="3" borderId="103" xfId="0" applyNumberFormat="1" applyFill="1" applyBorder="1" applyAlignment="1">
      <alignment horizontal="center"/>
    </xf>
    <xf numFmtId="184" fontId="0" fillId="24" borderId="1" xfId="0" applyNumberFormat="1" applyFill="1" applyBorder="1" applyAlignment="1">
      <alignment horizontal="center"/>
    </xf>
    <xf numFmtId="184" fontId="0" fillId="24" borderId="1" xfId="0" applyNumberFormat="1" applyFill="1" applyBorder="1" applyAlignment="1">
      <alignment horizontal="center" vertical="center"/>
    </xf>
    <xf numFmtId="184" fontId="0" fillId="3" borderId="1" xfId="0" applyNumberFormat="1" applyFill="1" applyBorder="1" applyAlignment="1">
      <alignment horizontal="center" vertical="center" wrapText="1" shrinkToFit="1"/>
    </xf>
    <xf numFmtId="184" fontId="6" fillId="3" borderId="1" xfId="0" applyNumberFormat="1" applyFont="1" applyFill="1" applyBorder="1" applyAlignment="1">
      <alignment horizontal="left"/>
    </xf>
    <xf numFmtId="38" fontId="3" fillId="0" borderId="6" xfId="2" applyFont="1" applyFill="1" applyBorder="1" applyAlignment="1">
      <alignment horizontal="center" vertical="center"/>
    </xf>
    <xf numFmtId="38" fontId="3" fillId="0" borderId="257" xfId="2" applyFont="1" applyFill="1" applyBorder="1" applyAlignment="1">
      <alignment horizontal="center" vertical="center"/>
    </xf>
    <xf numFmtId="183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05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38" fontId="1" fillId="25" borderId="53" xfId="2" applyFont="1" applyFill="1" applyBorder="1" applyAlignment="1">
      <alignment horizontal="center"/>
    </xf>
    <xf numFmtId="38" fontId="1" fillId="25" borderId="194" xfId="2" applyFont="1" applyFill="1" applyBorder="1" applyAlignment="1">
      <alignment horizontal="center"/>
    </xf>
    <xf numFmtId="38" fontId="1" fillId="25" borderId="195" xfId="2" applyFont="1" applyFill="1" applyBorder="1" applyAlignment="1">
      <alignment horizontal="center"/>
    </xf>
    <xf numFmtId="38" fontId="1" fillId="25" borderId="1" xfId="2" applyFont="1" applyFill="1" applyBorder="1" applyAlignment="1">
      <alignment horizontal="center"/>
    </xf>
    <xf numFmtId="38" fontId="1" fillId="16" borderId="1" xfId="2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38" fontId="1" fillId="24" borderId="1" xfId="2" applyFont="1" applyFill="1" applyBorder="1" applyAlignment="1">
      <alignment horizontal="center"/>
    </xf>
    <xf numFmtId="184" fontId="0" fillId="24" borderId="1" xfId="0" applyNumberFormat="1" applyFill="1" applyBorder="1" applyAlignment="1">
      <alignment horizontal="center" vertical="center" wrapText="1" shrinkToFit="1"/>
    </xf>
    <xf numFmtId="184" fontId="6" fillId="24" borderId="1" xfId="0" applyNumberFormat="1" applyFont="1" applyFill="1" applyBorder="1" applyAlignment="1">
      <alignment horizontal="left"/>
    </xf>
  </cellXfs>
  <cellStyles count="3">
    <cellStyle name="ハイパーリンク" xfId="1" builtinId="8"/>
    <cellStyle name="桁区切り" xfId="2" builtinId="6"/>
    <cellStyle name="標準" xfId="0" builtinId="0"/>
  </cellStyles>
  <dxfs count="84"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3</xdr:row>
      <xdr:rowOff>26141</xdr:rowOff>
    </xdr:from>
    <xdr:to>
      <xdr:col>13</xdr:col>
      <xdr:colOff>2615</xdr:colOff>
      <xdr:row>3</xdr:row>
      <xdr:rowOff>328700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83412" y="1004788"/>
          <a:ext cx="1242732" cy="30255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8</xdr:row>
          <xdr:rowOff>133350</xdr:rowOff>
        </xdr:from>
        <xdr:to>
          <xdr:col>21</xdr:col>
          <xdr:colOff>0</xdr:colOff>
          <xdr:row>10</xdr:row>
          <xdr:rowOff>190500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D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546100</xdr:colOff>
          <xdr:row>27</xdr:row>
          <xdr:rowOff>31750</xdr:rowOff>
        </xdr:from>
        <xdr:to>
          <xdr:col>15</xdr:col>
          <xdr:colOff>450850</xdr:colOff>
          <xdr:row>30</xdr:row>
          <xdr:rowOff>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E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18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ク　リ　ア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10</xdr:row>
          <xdr:rowOff>133350</xdr:rowOff>
        </xdr:from>
        <xdr:to>
          <xdr:col>21</xdr:col>
          <xdr:colOff>660400</xdr:colOff>
          <xdr:row>12</xdr:row>
          <xdr:rowOff>190500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F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10</xdr:row>
          <xdr:rowOff>355600</xdr:rowOff>
        </xdr:from>
        <xdr:to>
          <xdr:col>12</xdr:col>
          <xdr:colOff>38100</xdr:colOff>
          <xdr:row>11</xdr:row>
          <xdr:rowOff>374650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18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ク　リ　ア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5</xdr:row>
          <xdr:rowOff>336550</xdr:rowOff>
        </xdr:from>
        <xdr:to>
          <xdr:col>12</xdr:col>
          <xdr:colOff>1327150</xdr:colOff>
          <xdr:row>6</xdr:row>
          <xdr:rowOff>323850</xdr:rowOff>
        </xdr:to>
        <xdr:sp macro="" textlink="">
          <xdr:nvSpPr>
            <xdr:cNvPr id="23553" name="Button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18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ク　リ　ア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11</xdr:row>
          <xdr:rowOff>184150</xdr:rowOff>
        </xdr:from>
        <xdr:to>
          <xdr:col>18</xdr:col>
          <xdr:colOff>342900</xdr:colOff>
          <xdr:row>13</xdr:row>
          <xdr:rowOff>152400</xdr:rowOff>
        </xdr:to>
        <xdr:sp macro="" textlink="">
          <xdr:nvSpPr>
            <xdr:cNvPr id="24577" name="Button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133350</xdr:colOff>
      <xdr:row>0</xdr:row>
      <xdr:rowOff>295275</xdr:rowOff>
    </xdr:from>
    <xdr:to>
      <xdr:col>22</xdr:col>
      <xdr:colOff>238125</xdr:colOff>
      <xdr:row>11</xdr:row>
      <xdr:rowOff>76200</xdr:rowOff>
    </xdr:to>
    <xdr:pic>
      <xdr:nvPicPr>
        <xdr:cNvPr id="24720" name="図 1">
          <a:extLst>
            <a:ext uri="{FF2B5EF4-FFF2-40B4-BE49-F238E27FC236}">
              <a16:creationId xmlns:a16="http://schemas.microsoft.com/office/drawing/2014/main" id="{00000000-0008-0000-1200-000090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95275"/>
          <a:ext cx="4467225" cy="350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</xdr:row>
          <xdr:rowOff>228600</xdr:rowOff>
        </xdr:from>
        <xdr:to>
          <xdr:col>23</xdr:col>
          <xdr:colOff>889000</xdr:colOff>
          <xdr:row>7</xdr:row>
          <xdr:rowOff>152400</xdr:rowOff>
        </xdr:to>
        <xdr:sp macro="" textlink="">
          <xdr:nvSpPr>
            <xdr:cNvPr id="25601" name="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8</xdr:row>
          <xdr:rowOff>133350</xdr:rowOff>
        </xdr:from>
        <xdr:to>
          <xdr:col>21</xdr:col>
          <xdr:colOff>0</xdr:colOff>
          <xdr:row>10</xdr:row>
          <xdr:rowOff>190500</xdr:rowOff>
        </xdr:to>
        <xdr:sp macro="" textlink="">
          <xdr:nvSpPr>
            <xdr:cNvPr id="26625" name="Butto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546100</xdr:colOff>
          <xdr:row>27</xdr:row>
          <xdr:rowOff>31750</xdr:rowOff>
        </xdr:from>
        <xdr:to>
          <xdr:col>15</xdr:col>
          <xdr:colOff>450850</xdr:colOff>
          <xdr:row>30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18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ク　リ　ア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10</xdr:row>
          <xdr:rowOff>133350</xdr:rowOff>
        </xdr:from>
        <xdr:to>
          <xdr:col>21</xdr:col>
          <xdr:colOff>660400</xdr:colOff>
          <xdr:row>12</xdr:row>
          <xdr:rowOff>190500</xdr:rowOff>
        </xdr:to>
        <xdr:sp macro="" textlink="">
          <xdr:nvSpPr>
            <xdr:cNvPr id="28673" name="Butto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16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</xdr:row>
          <xdr:rowOff>228600</xdr:rowOff>
        </xdr:from>
        <xdr:to>
          <xdr:col>23</xdr:col>
          <xdr:colOff>889000</xdr:colOff>
          <xdr:row>7</xdr:row>
          <xdr:rowOff>152400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5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  <xdr:twoCellAnchor>
    <xdr:from>
      <xdr:col>17</xdr:col>
      <xdr:colOff>140607</xdr:colOff>
      <xdr:row>22</xdr:row>
      <xdr:rowOff>27215</xdr:rowOff>
    </xdr:from>
    <xdr:to>
      <xdr:col>21</xdr:col>
      <xdr:colOff>58964</xdr:colOff>
      <xdr:row>26</xdr:row>
      <xdr:rowOff>81643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221107" y="4290786"/>
          <a:ext cx="2558143" cy="96157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これは加入した際の税額を保証するものではありません。目安としてご利用ください。実際の確定税額は国民健康保険税納税通知書にてご確認願います。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8</xdr:row>
          <xdr:rowOff>133350</xdr:rowOff>
        </xdr:from>
        <xdr:to>
          <xdr:col>21</xdr:col>
          <xdr:colOff>0</xdr:colOff>
          <xdr:row>10</xdr:row>
          <xdr:rowOff>190500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  <xdr:twoCellAnchor>
    <xdr:from>
      <xdr:col>15</xdr:col>
      <xdr:colOff>136071</xdr:colOff>
      <xdr:row>27</xdr:row>
      <xdr:rowOff>13605</xdr:rowOff>
    </xdr:from>
    <xdr:to>
      <xdr:col>23</xdr:col>
      <xdr:colOff>530678</xdr:colOff>
      <xdr:row>32</xdr:row>
      <xdr:rowOff>176893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048750" y="6613069"/>
          <a:ext cx="1918607" cy="138793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これは加入した際の税額を保証するものではありません。目安としてご利用ください。実際の確定税額は国民健康保険税納税通知書にてご確認願います。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546100</xdr:colOff>
          <xdr:row>27</xdr:row>
          <xdr:rowOff>31750</xdr:rowOff>
        </xdr:from>
        <xdr:to>
          <xdr:col>15</xdr:col>
          <xdr:colOff>450850</xdr:colOff>
          <xdr:row>30</xdr:row>
          <xdr:rowOff>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18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ク　リ　ア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10</xdr:row>
          <xdr:rowOff>133350</xdr:rowOff>
        </xdr:from>
        <xdr:to>
          <xdr:col>21</xdr:col>
          <xdr:colOff>660400</xdr:colOff>
          <xdr:row>12</xdr:row>
          <xdr:rowOff>190500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10</xdr:row>
          <xdr:rowOff>355600</xdr:rowOff>
        </xdr:from>
        <xdr:to>
          <xdr:col>12</xdr:col>
          <xdr:colOff>38100</xdr:colOff>
          <xdr:row>11</xdr:row>
          <xdr:rowOff>374650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9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18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ク　リ　ア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5</xdr:row>
          <xdr:rowOff>336550</xdr:rowOff>
        </xdr:from>
        <xdr:to>
          <xdr:col>12</xdr:col>
          <xdr:colOff>1327150</xdr:colOff>
          <xdr:row>6</xdr:row>
          <xdr:rowOff>323850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18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ク　リ　ア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11</xdr:row>
          <xdr:rowOff>184150</xdr:rowOff>
        </xdr:from>
        <xdr:to>
          <xdr:col>18</xdr:col>
          <xdr:colOff>342900</xdr:colOff>
          <xdr:row>13</xdr:row>
          <xdr:rowOff>152400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133350</xdr:colOff>
      <xdr:row>0</xdr:row>
      <xdr:rowOff>295275</xdr:rowOff>
    </xdr:from>
    <xdr:to>
      <xdr:col>22</xdr:col>
      <xdr:colOff>238125</xdr:colOff>
      <xdr:row>11</xdr:row>
      <xdr:rowOff>76200</xdr:rowOff>
    </xdr:to>
    <xdr:pic>
      <xdr:nvPicPr>
        <xdr:cNvPr id="13457" name="図 1">
          <a:extLst>
            <a:ext uri="{FF2B5EF4-FFF2-40B4-BE49-F238E27FC236}">
              <a16:creationId xmlns:a16="http://schemas.microsoft.com/office/drawing/2014/main" id="{00000000-0008-0000-0B00-00009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95275"/>
          <a:ext cx="4467225" cy="350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</xdr:row>
          <xdr:rowOff>228600</xdr:rowOff>
        </xdr:from>
        <xdr:to>
          <xdr:col>23</xdr:col>
          <xdr:colOff>889000</xdr:colOff>
          <xdr:row>7</xdr:row>
          <xdr:rowOff>152400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C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36576" rIns="64008" bIns="36576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FF0000"/>
                  </a:solidFill>
                  <a:latin typeface="ＭＳ Ｐ明朝"/>
                  <a:ea typeface="ＭＳ Ｐ明朝"/>
                </a:rPr>
                <a:t>初　期　化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1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C27"/>
  <sheetViews>
    <sheetView tabSelected="1" zoomScale="80" zoomScaleNormal="80" workbookViewId="0">
      <selection activeCell="B23" sqref="B23"/>
    </sheetView>
  </sheetViews>
  <sheetFormatPr defaultRowHeight="13"/>
  <sheetData>
    <row r="2" spans="2:3" ht="16.5">
      <c r="B2" s="601" t="s">
        <v>193</v>
      </c>
      <c r="C2" s="601"/>
    </row>
    <row r="3" spans="2:3" ht="16.5">
      <c r="B3" s="601"/>
      <c r="C3" s="601"/>
    </row>
    <row r="4" spans="2:3" ht="16.5">
      <c r="B4" s="601" t="s">
        <v>182</v>
      </c>
      <c r="C4" s="601"/>
    </row>
    <row r="5" spans="2:3" ht="16.5">
      <c r="B5" s="601"/>
      <c r="C5" s="601"/>
    </row>
    <row r="6" spans="2:3" ht="16.5">
      <c r="B6" s="601" t="s">
        <v>179</v>
      </c>
      <c r="C6" s="601"/>
    </row>
    <row r="7" spans="2:3" ht="16.5">
      <c r="B7" s="601"/>
      <c r="C7" s="601"/>
    </row>
    <row r="8" spans="2:3" ht="16.5">
      <c r="B8" s="601" t="s">
        <v>182</v>
      </c>
      <c r="C8" s="601"/>
    </row>
    <row r="9" spans="2:3" ht="16.5">
      <c r="B9" s="601"/>
      <c r="C9" s="601"/>
    </row>
    <row r="10" spans="2:3" ht="16.5">
      <c r="B10" s="601" t="s">
        <v>180</v>
      </c>
      <c r="C10" s="601"/>
    </row>
    <row r="11" spans="2:3" ht="16.5">
      <c r="B11" s="601" t="s">
        <v>183</v>
      </c>
      <c r="C11" s="601"/>
    </row>
    <row r="12" spans="2:3" ht="16.5">
      <c r="B12" s="601" t="s">
        <v>184</v>
      </c>
      <c r="C12" s="601"/>
    </row>
    <row r="13" spans="2:3" ht="16.5">
      <c r="B13" s="601" t="s">
        <v>185</v>
      </c>
      <c r="C13" s="601"/>
    </row>
    <row r="14" spans="2:3" ht="16.5">
      <c r="B14" s="601" t="s">
        <v>186</v>
      </c>
      <c r="C14" s="601"/>
    </row>
    <row r="15" spans="2:3" ht="16.5">
      <c r="B15" s="603" t="s">
        <v>187</v>
      </c>
      <c r="C15" s="601"/>
    </row>
    <row r="16" spans="2:3" ht="16.5">
      <c r="B16" s="603" t="s">
        <v>199</v>
      </c>
      <c r="C16" s="601"/>
    </row>
    <row r="17" spans="2:3" ht="16.5">
      <c r="B17" s="601"/>
      <c r="C17" s="601"/>
    </row>
    <row r="18" spans="2:3" ht="16.5">
      <c r="B18" s="601" t="s">
        <v>178</v>
      </c>
      <c r="C18" s="601"/>
    </row>
    <row r="19" spans="2:3" ht="16.5">
      <c r="B19" s="601"/>
      <c r="C19" s="601"/>
    </row>
    <row r="20" spans="2:3" ht="16.5">
      <c r="B20" s="601" t="s">
        <v>181</v>
      </c>
      <c r="C20" s="601"/>
    </row>
    <row r="21" spans="2:3" ht="16.5">
      <c r="B21" s="603" t="s">
        <v>189</v>
      </c>
      <c r="C21" s="601"/>
    </row>
    <row r="22" spans="2:3" ht="16.5">
      <c r="B22" s="602"/>
      <c r="C22" s="601"/>
    </row>
    <row r="23" spans="2:3" ht="16.5">
      <c r="B23" s="601" t="s">
        <v>188</v>
      </c>
    </row>
    <row r="26" spans="2:3" ht="16.5">
      <c r="B26" s="601" t="s">
        <v>192</v>
      </c>
    </row>
    <row r="27" spans="2:3" ht="16.5">
      <c r="B27" s="601" t="s">
        <v>200</v>
      </c>
    </row>
  </sheetData>
  <sheetProtection algorithmName="SHA-512" hashValue="c+P7n9bhDi8ljiCVgftfqYq35QJrj4h04Fsz7ThOuISd/dmlyP9Y4zO0TrZErwuYDtzq3EyImNPjl6mYOoTLjw==" saltValue="WzDcwgCa5daKFxuW64n9Pg==" spinCount="100000" sheet="1" objects="1" scenarios="1"/>
  <phoneticPr fontId="2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>
    <tabColor rgb="FF66FF66"/>
  </sheetPr>
  <dimension ref="A1:Q25"/>
  <sheetViews>
    <sheetView showGridLines="0" showZeros="0" zoomScale="85" zoomScaleNormal="85" workbookViewId="0">
      <pane xSplit="18" ySplit="13" topLeftCell="S1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" defaultRowHeight="13"/>
  <cols>
    <col min="1" max="1" width="2.26953125" style="53" customWidth="1"/>
    <col min="2" max="3" width="3.26953125" style="53" bestFit="1" customWidth="1"/>
    <col min="4" max="4" width="4.453125" style="53" customWidth="1"/>
    <col min="5" max="5" width="8.7265625" style="53" customWidth="1"/>
    <col min="6" max="6" width="3.7265625" style="53" customWidth="1"/>
    <col min="7" max="7" width="6.08984375" style="53" customWidth="1"/>
    <col min="8" max="8" width="8.08984375" style="53" customWidth="1"/>
    <col min="9" max="9" width="8.08984375" style="53" bestFit="1" customWidth="1"/>
    <col min="10" max="10" width="1.6328125" style="53" customWidth="1"/>
    <col min="11" max="11" width="9.7265625" style="53" bestFit="1" customWidth="1"/>
    <col min="12" max="13" width="7.7265625" style="53" customWidth="1"/>
    <col min="14" max="14" width="7" style="53" hidden="1" customWidth="1"/>
    <col min="15" max="16384" width="9" style="53"/>
  </cols>
  <sheetData>
    <row r="1" spans="1:17" ht="24.75" customHeight="1">
      <c r="A1" s="52"/>
      <c r="B1" s="1093" t="s">
        <v>16</v>
      </c>
      <c r="C1" s="1093"/>
      <c r="D1" s="1093"/>
      <c r="E1" s="1093"/>
      <c r="F1" s="1093"/>
      <c r="G1" s="1093"/>
      <c r="H1" s="1093"/>
      <c r="I1" s="1093"/>
    </row>
    <row r="2" spans="1:17" ht="21.75" customHeight="1">
      <c r="A2" s="51"/>
      <c r="B2" s="1094" t="s">
        <v>129</v>
      </c>
      <c r="C2" s="1094"/>
      <c r="D2" s="1094"/>
      <c r="E2" s="1094"/>
      <c r="F2" s="1094"/>
      <c r="G2" s="1094"/>
      <c r="H2" s="1094"/>
      <c r="I2" s="1094"/>
    </row>
    <row r="3" spans="1:17" ht="21" customHeight="1">
      <c r="A3" s="54" t="s">
        <v>66</v>
      </c>
      <c r="B3" s="1095" t="s">
        <v>0</v>
      </c>
      <c r="C3" s="1098"/>
      <c r="D3" s="1100" t="s">
        <v>3</v>
      </c>
      <c r="E3" s="1101"/>
      <c r="F3" s="1101"/>
      <c r="G3" s="1102"/>
      <c r="H3" s="1106" t="s">
        <v>21</v>
      </c>
      <c r="I3" s="1108" t="s">
        <v>8</v>
      </c>
      <c r="K3" s="1114" t="s">
        <v>126</v>
      </c>
      <c r="L3" s="1115"/>
      <c r="M3" s="1114"/>
    </row>
    <row r="4" spans="1:17" ht="31.5" customHeight="1" thickBot="1">
      <c r="A4" s="54"/>
      <c r="B4" s="1096"/>
      <c r="C4" s="1099"/>
      <c r="D4" s="1103"/>
      <c r="E4" s="1104"/>
      <c r="F4" s="1104"/>
      <c r="G4" s="1105"/>
      <c r="H4" s="1107"/>
      <c r="I4" s="1107"/>
      <c r="K4" s="1116" t="s">
        <v>124</v>
      </c>
      <c r="L4" s="1118" t="s">
        <v>125</v>
      </c>
      <c r="M4" s="1119"/>
    </row>
    <row r="5" spans="1:17" ht="33" customHeight="1" thickTop="1" thickBot="1">
      <c r="A5" s="819"/>
      <c r="B5" s="1096"/>
      <c r="C5" s="57">
        <v>1</v>
      </c>
      <c r="D5" s="1121" t="str">
        <f>'①　加入者'!E6</f>
        <v>世帯主</v>
      </c>
      <c r="E5" s="1122"/>
      <c r="F5" s="1122"/>
      <c r="G5" s="1123"/>
      <c r="H5" s="249"/>
      <c r="I5" s="250"/>
      <c r="K5" s="1117"/>
      <c r="L5" s="310" t="s">
        <v>21</v>
      </c>
      <c r="M5" s="311" t="s">
        <v>8</v>
      </c>
    </row>
    <row r="6" spans="1:17" ht="33" customHeight="1" thickTop="1" thickBot="1">
      <c r="A6" s="819"/>
      <c r="B6" s="1096"/>
      <c r="C6" s="58">
        <v>2</v>
      </c>
      <c r="D6" s="1124">
        <f>'①　加入者'!E7</f>
        <v>0</v>
      </c>
      <c r="E6" s="1125"/>
      <c r="F6" s="1125"/>
      <c r="G6" s="1125"/>
      <c r="H6" s="251"/>
      <c r="I6" s="252"/>
      <c r="K6" s="308"/>
      <c r="L6" s="258"/>
      <c r="M6" s="259"/>
    </row>
    <row r="7" spans="1:17" ht="33" customHeight="1" thickTop="1">
      <c r="A7" s="819"/>
      <c r="B7" s="1096"/>
      <c r="C7" s="58">
        <v>3</v>
      </c>
      <c r="D7" s="1111">
        <f>'①　加入者'!E8</f>
        <v>0</v>
      </c>
      <c r="E7" s="1112"/>
      <c r="F7" s="1112"/>
      <c r="G7" s="1113"/>
      <c r="H7" s="253"/>
      <c r="I7" s="254"/>
    </row>
    <row r="8" spans="1:17" ht="33" customHeight="1">
      <c r="A8" s="819"/>
      <c r="B8" s="1096"/>
      <c r="C8" s="58">
        <v>4</v>
      </c>
      <c r="D8" s="1124">
        <f>'①　加入者'!E9</f>
        <v>0</v>
      </c>
      <c r="E8" s="1125"/>
      <c r="F8" s="1125"/>
      <c r="G8" s="1125"/>
      <c r="H8" s="251"/>
      <c r="I8" s="252"/>
      <c r="K8" s="1120"/>
      <c r="L8" s="1120"/>
    </row>
    <row r="9" spans="1:17" ht="33" customHeight="1" thickBot="1">
      <c r="A9" s="819"/>
      <c r="B9" s="1096"/>
      <c r="C9" s="59">
        <v>5</v>
      </c>
      <c r="D9" s="1111">
        <f>'①　加入者'!E10</f>
        <v>0</v>
      </c>
      <c r="E9" s="1112"/>
      <c r="F9" s="1112"/>
      <c r="G9" s="1113"/>
      <c r="H9" s="253"/>
      <c r="I9" s="252"/>
    </row>
    <row r="10" spans="1:17" ht="33" customHeight="1" thickBot="1">
      <c r="A10" s="819"/>
      <c r="B10" s="1096"/>
      <c r="C10" s="58">
        <v>6</v>
      </c>
      <c r="D10" s="1124">
        <f>'①　加入者'!E11</f>
        <v>0</v>
      </c>
      <c r="E10" s="1125"/>
      <c r="F10" s="1125"/>
      <c r="G10" s="1125"/>
      <c r="H10" s="251"/>
      <c r="I10" s="254"/>
      <c r="K10" s="1120"/>
      <c r="L10" s="1120"/>
      <c r="M10" s="51"/>
      <c r="N10" s="122" t="e">
        <f>IF(#REF!=0,0,DATEDIF(#REF!,#REF!,"y") &amp; "歳")</f>
        <v>#REF!</v>
      </c>
    </row>
    <row r="11" spans="1:17" ht="33" customHeight="1">
      <c r="A11" s="819"/>
      <c r="B11" s="1096"/>
      <c r="C11" s="59">
        <v>7</v>
      </c>
      <c r="D11" s="1111">
        <f>'①　加入者'!E12</f>
        <v>0</v>
      </c>
      <c r="E11" s="1112"/>
      <c r="F11" s="1112"/>
      <c r="G11" s="1113"/>
      <c r="H11" s="255"/>
      <c r="I11" s="252"/>
      <c r="K11" s="820"/>
      <c r="L11" s="820"/>
      <c r="N11" s="53" t="e">
        <f>IF(#REF!=0,0,DATEDIF(#REF!,#REF!,"ｙｍ") &amp; "ヶ月")</f>
        <v>#REF!</v>
      </c>
    </row>
    <row r="12" spans="1:17" ht="33" customHeight="1" thickBot="1">
      <c r="A12" s="51"/>
      <c r="B12" s="1097"/>
      <c r="C12" s="60">
        <v>8</v>
      </c>
      <c r="D12" s="1109">
        <f>'①　加入者'!E13</f>
        <v>0</v>
      </c>
      <c r="E12" s="1110"/>
      <c r="F12" s="1110"/>
      <c r="G12" s="1110"/>
      <c r="H12" s="256"/>
      <c r="I12" s="257"/>
      <c r="P12" s="820"/>
      <c r="Q12" s="820"/>
    </row>
    <row r="13" spans="1:17" ht="8.25" customHeight="1" thickTop="1">
      <c r="A13" s="51"/>
      <c r="B13" s="61"/>
      <c r="C13" s="61"/>
      <c r="D13" s="61"/>
      <c r="E13" s="61"/>
      <c r="F13" s="61"/>
      <c r="G13" s="61"/>
    </row>
    <row r="14" spans="1:17" ht="28.5" customHeight="1">
      <c r="F14" s="55"/>
    </row>
    <row r="15" spans="1:17" ht="28.5" customHeight="1"/>
    <row r="16" spans="1:17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  <row r="25" ht="28.5" customHeight="1"/>
  </sheetData>
  <protectedRanges>
    <protectedRange sqref="K6:M6" name="範囲2"/>
  </protectedRanges>
  <mergeCells count="23">
    <mergeCell ref="A5:A11"/>
    <mergeCell ref="D5:G5"/>
    <mergeCell ref="D6:G6"/>
    <mergeCell ref="D7:G7"/>
    <mergeCell ref="D8:G8"/>
    <mergeCell ref="D10:G10"/>
    <mergeCell ref="P12:Q12"/>
    <mergeCell ref="K3:M3"/>
    <mergeCell ref="K4:K5"/>
    <mergeCell ref="L4:M4"/>
    <mergeCell ref="K10:L10"/>
    <mergeCell ref="K11:L11"/>
    <mergeCell ref="K8:L8"/>
    <mergeCell ref="B1:I1"/>
    <mergeCell ref="B2:I2"/>
    <mergeCell ref="B3:B12"/>
    <mergeCell ref="C3:C4"/>
    <mergeCell ref="D3:G4"/>
    <mergeCell ref="H3:H4"/>
    <mergeCell ref="I3:I4"/>
    <mergeCell ref="D12:G12"/>
    <mergeCell ref="D9:G9"/>
    <mergeCell ref="D11:G11"/>
  </mergeCells>
  <phoneticPr fontId="2"/>
  <dataValidations count="3">
    <dataValidation type="list" allowBlank="1" showInputMessage="1" showErrorMessage="1" sqref="H5:I12" xr:uid="{00000000-0002-0000-0900-000000000000}">
      <formula1>"1,2,3,4,5,6,7,8,9,10,11,12"</formula1>
    </dataValidation>
    <dataValidation allowBlank="1" showInputMessage="1" showErrorMessage="1" prompt="加入者全員の氏名_x000a_" sqref="D5:F12" xr:uid="{00000000-0002-0000-0900-000001000000}"/>
    <dataValidation type="list" allowBlank="1" showInputMessage="1" showErrorMessage="1" sqref="K6:M6" xr:uid="{00000000-0002-0000-0900-000002000000}">
      <formula1>"0,1,2,3,4,5,6,7,8,9,10,11,12"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月数クリア">
                <anchor moveWithCells="1" sizeWithCells="1">
                  <from>
                    <xdr:col>10</xdr:col>
                    <xdr:colOff>38100</xdr:colOff>
                    <xdr:row>10</xdr:row>
                    <xdr:rowOff>355600</xdr:rowOff>
                  </from>
                  <to>
                    <xdr:col>12</xdr:col>
                    <xdr:colOff>38100</xdr:colOff>
                    <xdr:row>11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66FF66"/>
  </sheetPr>
  <dimension ref="A1:P24"/>
  <sheetViews>
    <sheetView showGridLines="0" showZeros="0" zoomScale="85" zoomScaleNormal="85" workbookViewId="0">
      <pane xSplit="22" ySplit="12" topLeftCell="W13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" defaultRowHeight="13"/>
  <cols>
    <col min="1" max="1" width="2.26953125" style="53" customWidth="1"/>
    <col min="2" max="3" width="3.26953125" style="53" bestFit="1" customWidth="1"/>
    <col min="4" max="4" width="4.453125" style="53" customWidth="1"/>
    <col min="5" max="5" width="7.36328125" style="53" customWidth="1"/>
    <col min="6" max="6" width="7.453125" style="53" customWidth="1"/>
    <col min="7" max="7" width="8.08984375" style="53" bestFit="1" customWidth="1"/>
    <col min="8" max="11" width="8.08984375" style="53" customWidth="1"/>
    <col min="12" max="12" width="1.6328125" style="53" customWidth="1"/>
    <col min="13" max="13" width="17.453125" style="53" customWidth="1"/>
    <col min="14" max="14" width="5.36328125" style="53" customWidth="1"/>
    <col min="15" max="15" width="17" style="53" customWidth="1"/>
    <col min="16" max="16" width="7.7265625" style="53" customWidth="1"/>
    <col min="17" max="17" width="12.453125" style="53" customWidth="1"/>
    <col min="18" max="18" width="5.6328125" style="53" customWidth="1"/>
    <col min="19" max="16384" width="9" style="53"/>
  </cols>
  <sheetData>
    <row r="1" spans="1:16" ht="21">
      <c r="A1" s="52"/>
      <c r="B1" s="1093" t="s">
        <v>33</v>
      </c>
      <c r="C1" s="1093"/>
      <c r="D1" s="1093"/>
      <c r="E1" s="1093"/>
      <c r="F1" s="1093"/>
      <c r="G1" s="1093"/>
      <c r="H1" s="1093"/>
      <c r="I1" s="1093"/>
      <c r="J1" s="1093"/>
      <c r="K1" s="1093"/>
      <c r="L1" s="236"/>
    </row>
    <row r="2" spans="1:16" ht="23.25" customHeight="1">
      <c r="A2" s="51"/>
      <c r="B2" s="1126" t="s">
        <v>130</v>
      </c>
      <c r="C2" s="1126"/>
      <c r="D2" s="1126"/>
      <c r="E2" s="1126"/>
      <c r="F2" s="1126"/>
      <c r="G2" s="1126"/>
      <c r="H2" s="1126"/>
      <c r="I2" s="1126"/>
      <c r="J2" s="1126"/>
      <c r="K2" s="1126"/>
    </row>
    <row r="3" spans="1:16" ht="33" customHeight="1" thickBot="1">
      <c r="A3" s="54" t="s">
        <v>66</v>
      </c>
      <c r="B3" s="1095" t="s">
        <v>0</v>
      </c>
      <c r="C3" s="56"/>
      <c r="D3" s="1127" t="s">
        <v>3</v>
      </c>
      <c r="E3" s="1128"/>
      <c r="F3" s="1128"/>
      <c r="G3" s="1129"/>
      <c r="H3" s="1100" t="s">
        <v>120</v>
      </c>
      <c r="I3" s="1102"/>
      <c r="J3" s="1130" t="s">
        <v>119</v>
      </c>
      <c r="K3" s="1131"/>
      <c r="M3" s="427"/>
    </row>
    <row r="4" spans="1:16" ht="33" customHeight="1" thickTop="1">
      <c r="A4" s="819"/>
      <c r="B4" s="1096"/>
      <c r="C4" s="57">
        <v>1</v>
      </c>
      <c r="D4" s="1132" t="str">
        <f>'①　加入者'!E6</f>
        <v>世帯主</v>
      </c>
      <c r="E4" s="1133"/>
      <c r="F4" s="1133"/>
      <c r="G4" s="1134"/>
      <c r="H4" s="1139">
        <v>350000</v>
      </c>
      <c r="I4" s="1140"/>
      <c r="J4" s="1141">
        <v>200000</v>
      </c>
      <c r="K4" s="1142"/>
      <c r="N4" s="51"/>
    </row>
    <row r="5" spans="1:16" ht="33" customHeight="1">
      <c r="A5" s="819"/>
      <c r="B5" s="1096"/>
      <c r="C5" s="59">
        <v>2</v>
      </c>
      <c r="D5" s="1132">
        <f>'①　加入者'!E7</f>
        <v>0</v>
      </c>
      <c r="E5" s="1133"/>
      <c r="F5" s="1133"/>
      <c r="G5" s="1134"/>
      <c r="H5" s="1135"/>
      <c r="I5" s="1136"/>
      <c r="J5" s="1137">
        <v>0</v>
      </c>
      <c r="K5" s="1138"/>
      <c r="M5" s="428"/>
    </row>
    <row r="6" spans="1:16" ht="33" customHeight="1">
      <c r="A6" s="819"/>
      <c r="B6" s="1096"/>
      <c r="C6" s="58">
        <v>3</v>
      </c>
      <c r="D6" s="1132">
        <f>'①　加入者'!E8</f>
        <v>0</v>
      </c>
      <c r="E6" s="1133"/>
      <c r="F6" s="1133"/>
      <c r="G6" s="1134"/>
      <c r="H6" s="1135"/>
      <c r="I6" s="1136"/>
      <c r="J6" s="1143"/>
      <c r="K6" s="1144"/>
    </row>
    <row r="7" spans="1:16" ht="33" customHeight="1" thickBot="1">
      <c r="A7" s="819"/>
      <c r="B7" s="1096"/>
      <c r="C7" s="58">
        <v>4</v>
      </c>
      <c r="D7" s="1132">
        <f>'①　加入者'!E9</f>
        <v>0</v>
      </c>
      <c r="E7" s="1133"/>
      <c r="F7" s="1133"/>
      <c r="G7" s="1134"/>
      <c r="H7" s="1135"/>
      <c r="I7" s="1136"/>
      <c r="J7" s="1137"/>
      <c r="K7" s="1138"/>
    </row>
    <row r="8" spans="1:16" ht="33" customHeight="1" thickBot="1">
      <c r="A8" s="819"/>
      <c r="B8" s="1096"/>
      <c r="C8" s="58">
        <v>5</v>
      </c>
      <c r="D8" s="1132">
        <f>'①　加入者'!E10</f>
        <v>0</v>
      </c>
      <c r="E8" s="1133"/>
      <c r="F8" s="1133"/>
      <c r="G8" s="1134"/>
      <c r="H8" s="1135"/>
      <c r="I8" s="1136"/>
      <c r="J8" s="1145"/>
      <c r="K8" s="1146"/>
      <c r="M8" s="1147" t="s">
        <v>108</v>
      </c>
      <c r="N8" s="1148"/>
      <c r="O8" s="1148"/>
      <c r="P8" s="1149"/>
    </row>
    <row r="9" spans="1:16" ht="33" customHeight="1" thickBot="1">
      <c r="A9" s="819"/>
      <c r="B9" s="1096"/>
      <c r="C9" s="58">
        <v>6</v>
      </c>
      <c r="D9" s="1132">
        <f>'①　加入者'!E11</f>
        <v>0</v>
      </c>
      <c r="E9" s="1133"/>
      <c r="F9" s="1133"/>
      <c r="G9" s="1134"/>
      <c r="H9" s="1135"/>
      <c r="I9" s="1136"/>
      <c r="J9" s="1145"/>
      <c r="K9" s="1146"/>
      <c r="M9" s="62" t="s">
        <v>105</v>
      </c>
      <c r="N9" s="1150" t="str">
        <f>'③　所得'!N9</f>
        <v>給与</v>
      </c>
      <c r="O9" s="1151"/>
      <c r="P9" s="1152"/>
    </row>
    <row r="10" spans="1:16" ht="33" customHeight="1" thickBot="1">
      <c r="A10" s="819"/>
      <c r="B10" s="1096"/>
      <c r="C10" s="58">
        <v>7</v>
      </c>
      <c r="D10" s="1132">
        <f>'①　加入者'!E12</f>
        <v>0</v>
      </c>
      <c r="E10" s="1133"/>
      <c r="F10" s="1133"/>
      <c r="G10" s="1134"/>
      <c r="H10" s="1135"/>
      <c r="I10" s="1136"/>
      <c r="J10" s="1145"/>
      <c r="K10" s="1146"/>
      <c r="M10" s="63" t="s">
        <v>106</v>
      </c>
      <c r="N10" s="1153">
        <f>'③　所得'!N10</f>
        <v>1250000</v>
      </c>
      <c r="O10" s="1154"/>
      <c r="P10" s="1155"/>
    </row>
    <row r="11" spans="1:16" ht="33" customHeight="1" thickBot="1">
      <c r="A11" s="51"/>
      <c r="B11" s="1097"/>
      <c r="C11" s="60">
        <v>8</v>
      </c>
      <c r="D11" s="1156">
        <f>'①　加入者'!E13</f>
        <v>0</v>
      </c>
      <c r="E11" s="1157"/>
      <c r="F11" s="1157"/>
      <c r="G11" s="1158"/>
      <c r="H11" s="1159"/>
      <c r="I11" s="1160"/>
      <c r="J11" s="1161"/>
      <c r="K11" s="1162"/>
      <c r="M11" s="67" t="s">
        <v>107</v>
      </c>
      <c r="N11" s="1163">
        <f>IF(N9="給与",'ライブラリ (10,000,001円～)'!R33,IF(N9="年金（６５歳未満）",'ライブラリ (10,000,001円～)'!R29,IF(N9="年金（６５歳以上）",'ライブラリ (10,000,001円～)'!R30,IF(N9=" "," ",0))))</f>
        <v>700000</v>
      </c>
      <c r="O11" s="1164"/>
      <c r="P11" s="1165"/>
    </row>
    <row r="12" spans="1:16" ht="33" customHeight="1" thickTop="1">
      <c r="A12" s="51"/>
      <c r="B12" s="64"/>
      <c r="C12" s="64"/>
      <c r="D12" s="65"/>
      <c r="E12" s="65"/>
      <c r="F12" s="65"/>
      <c r="G12" s="65"/>
      <c r="H12" s="65"/>
      <c r="I12" s="65"/>
      <c r="J12" s="66"/>
      <c r="K12" s="66"/>
      <c r="L12" s="66"/>
    </row>
    <row r="13" spans="1:16" ht="28.5" customHeight="1"/>
    <row r="14" spans="1:16" ht="28.5" customHeight="1"/>
    <row r="15" spans="1:16" ht="28.5" customHeight="1"/>
    <row r="16" spans="1:16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</sheetData>
  <mergeCells count="35">
    <mergeCell ref="N10:P10"/>
    <mergeCell ref="D11:G11"/>
    <mergeCell ref="H11:I11"/>
    <mergeCell ref="J11:K11"/>
    <mergeCell ref="N11:P11"/>
    <mergeCell ref="M8:P8"/>
    <mergeCell ref="D9:G9"/>
    <mergeCell ref="H9:I9"/>
    <mergeCell ref="J9:K9"/>
    <mergeCell ref="N9:P9"/>
    <mergeCell ref="A4:A10"/>
    <mergeCell ref="D4:G4"/>
    <mergeCell ref="H4:I4"/>
    <mergeCell ref="J4:K4"/>
    <mergeCell ref="D5:G5"/>
    <mergeCell ref="H5:I5"/>
    <mergeCell ref="J5:K5"/>
    <mergeCell ref="D6:G6"/>
    <mergeCell ref="H6:I6"/>
    <mergeCell ref="J6:K6"/>
    <mergeCell ref="H8:I8"/>
    <mergeCell ref="J8:K8"/>
    <mergeCell ref="D10:G10"/>
    <mergeCell ref="H10:I10"/>
    <mergeCell ref="J10:K10"/>
    <mergeCell ref="B1:K1"/>
    <mergeCell ref="B2:K2"/>
    <mergeCell ref="B3:B11"/>
    <mergeCell ref="D3:G3"/>
    <mergeCell ref="H3:I3"/>
    <mergeCell ref="J3:K3"/>
    <mergeCell ref="D7:G7"/>
    <mergeCell ref="H7:I7"/>
    <mergeCell ref="J7:K7"/>
    <mergeCell ref="D8:G8"/>
  </mergeCells>
  <phoneticPr fontId="2"/>
  <dataValidations count="2">
    <dataValidation type="list" allowBlank="1" showInputMessage="1" showErrorMessage="1" sqref="N9" xr:uid="{00000000-0002-0000-0A00-000000000000}">
      <formula1>"年金（６５歳未満）,年金（６５歳以上）,給与"</formula1>
    </dataValidation>
    <dataValidation allowBlank="1" showInputMessage="1" showErrorMessage="1" prompt="加入者全員の氏名_x000a_" sqref="E12 D4:D12" xr:uid="{00000000-0002-0000-0A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所得クリア">
                <anchor moveWithCells="1" sizeWithCells="1">
                  <from>
                    <xdr:col>12</xdr:col>
                    <xdr:colOff>57150</xdr:colOff>
                    <xdr:row>5</xdr:row>
                    <xdr:rowOff>336550</xdr:rowOff>
                  </from>
                  <to>
                    <xdr:col>12</xdr:col>
                    <xdr:colOff>1327150</xdr:colOff>
                    <xdr:row>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66FF66"/>
    <pageSetUpPr fitToPage="1"/>
  </sheetPr>
  <dimension ref="A1:AA38"/>
  <sheetViews>
    <sheetView showGridLines="0" view="pageBreakPreview" zoomScale="80" zoomScaleNormal="80" zoomScaleSheetLayoutView="80" workbookViewId="0">
      <pane xSplit="25" ySplit="23" topLeftCell="AH2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" defaultRowHeight="13"/>
  <cols>
    <col min="1" max="1" width="0.7265625" style="53" customWidth="1"/>
    <col min="2" max="2" width="2.08984375" style="53" customWidth="1"/>
    <col min="3" max="3" width="3.453125" style="53" bestFit="1" customWidth="1"/>
    <col min="4" max="4" width="5.26953125" style="53" customWidth="1"/>
    <col min="5" max="6" width="2.7265625" style="53" customWidth="1"/>
    <col min="7" max="7" width="5.26953125" style="53" customWidth="1"/>
    <col min="8" max="8" width="5.36328125" style="53" customWidth="1"/>
    <col min="9" max="9" width="17" style="53" customWidth="1"/>
    <col min="10" max="10" width="2.90625" style="53" bestFit="1" customWidth="1"/>
    <col min="11" max="11" width="13.7265625" style="53" customWidth="1"/>
    <col min="12" max="14" width="13" style="53" customWidth="1"/>
    <col min="15" max="15" width="1.90625" style="53" customWidth="1"/>
    <col min="16" max="16" width="7.90625" style="53" customWidth="1"/>
    <col min="17" max="17" width="2.453125" style="53" customWidth="1"/>
    <col min="18" max="18" width="9" style="53" customWidth="1"/>
    <col min="19" max="16384" width="9" style="53"/>
  </cols>
  <sheetData>
    <row r="1" spans="1:24" ht="30" customHeight="1" thickBot="1">
      <c r="B1" s="861" t="s">
        <v>17</v>
      </c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16" t="s">
        <v>110</v>
      </c>
      <c r="Q1" s="816"/>
      <c r="R1" s="816"/>
      <c r="S1" s="816"/>
      <c r="T1" s="816"/>
      <c r="U1" s="816"/>
      <c r="V1" s="816"/>
    </row>
    <row r="2" spans="1:24" ht="17.25" customHeight="1">
      <c r="A2" s="51"/>
      <c r="B2" s="54" t="s">
        <v>68</v>
      </c>
      <c r="C2" s="866" t="s">
        <v>0</v>
      </c>
      <c r="D2" s="862" t="s">
        <v>66</v>
      </c>
      <c r="E2" s="826" t="s">
        <v>2</v>
      </c>
      <c r="F2" s="827"/>
      <c r="G2" s="827"/>
      <c r="H2" s="827"/>
      <c r="I2" s="864" t="s">
        <v>3</v>
      </c>
      <c r="J2" s="853"/>
      <c r="K2" s="844" t="s">
        <v>109</v>
      </c>
      <c r="L2" s="68" t="s">
        <v>69</v>
      </c>
      <c r="M2" s="69" t="s">
        <v>70</v>
      </c>
      <c r="N2" s="70" t="s">
        <v>71</v>
      </c>
    </row>
    <row r="3" spans="1:24" ht="18" customHeight="1" thickBot="1">
      <c r="A3" s="51"/>
      <c r="B3" s="54"/>
      <c r="C3" s="867"/>
      <c r="D3" s="863"/>
      <c r="E3" s="850" t="s">
        <v>5</v>
      </c>
      <c r="F3" s="851"/>
      <c r="G3" s="71" t="s">
        <v>20</v>
      </c>
      <c r="H3" s="71" t="s">
        <v>6</v>
      </c>
      <c r="I3" s="865"/>
      <c r="J3" s="856"/>
      <c r="K3" s="845"/>
      <c r="L3" s="72" t="s">
        <v>26</v>
      </c>
      <c r="M3" s="73" t="s">
        <v>72</v>
      </c>
      <c r="N3" s="74" t="s">
        <v>72</v>
      </c>
      <c r="P3" s="273"/>
      <c r="Q3" s="51"/>
      <c r="R3" s="51"/>
      <c r="S3" s="410"/>
      <c r="T3" s="410"/>
      <c r="U3" s="410"/>
      <c r="V3" s="410"/>
      <c r="W3" s="410"/>
      <c r="X3" s="51"/>
    </row>
    <row r="4" spans="1:24" s="79" customFormat="1" ht="28.5" customHeight="1">
      <c r="A4" s="75"/>
      <c r="B4" s="819"/>
      <c r="C4" s="867"/>
      <c r="D4" s="76">
        <v>1</v>
      </c>
      <c r="E4" s="869">
        <f>'②　加入月'!H5</f>
        <v>12</v>
      </c>
      <c r="F4" s="870"/>
      <c r="G4" s="871"/>
      <c r="H4" s="77">
        <f>'②　加入月'!I5</f>
        <v>9</v>
      </c>
      <c r="I4" s="874" t="str">
        <f>'①　加入者'!E6</f>
        <v>世帯主</v>
      </c>
      <c r="J4" s="875"/>
      <c r="K4" s="298">
        <f>IF('①　加入者'!I6="失業",'所得(1千万1円～)'!H4*0.3+'所得(1千万1円～)'!J4,'所得(1千万1円～)'!H4+'所得(1千万1円～)'!J4)</f>
        <v>550000</v>
      </c>
      <c r="L4" s="299">
        <f>IF(K4-430000&lt;=0,0,(K4-430000)*'ライブラリ (10,000,001円～)'!R3)</f>
        <v>9360</v>
      </c>
      <c r="M4" s="260">
        <f>IF(K4-430000&lt;=0,0,(K4-430000)*'ライブラリ (10,000,001円～)'!S3)</f>
        <v>2520</v>
      </c>
      <c r="N4" s="300">
        <f>IF(H4=0,0,IF(K4-430000&lt;=0,0,(K4-430000)*'ライブラリ (10,000,001円～)'!T3))</f>
        <v>2160.0000000000005</v>
      </c>
      <c r="P4" s="847"/>
      <c r="Q4" s="847"/>
      <c r="R4" s="410"/>
      <c r="S4" s="410"/>
      <c r="T4" s="410"/>
      <c r="U4" s="410"/>
      <c r="V4" s="410"/>
      <c r="W4" s="410"/>
      <c r="X4" s="75"/>
    </row>
    <row r="5" spans="1:24" s="79" customFormat="1" ht="28.5" customHeight="1">
      <c r="A5" s="75"/>
      <c r="B5" s="819"/>
      <c r="C5" s="867"/>
      <c r="D5" s="80">
        <v>2</v>
      </c>
      <c r="E5" s="828">
        <f>'②　加入月'!H6</f>
        <v>0</v>
      </c>
      <c r="F5" s="829"/>
      <c r="G5" s="830"/>
      <c r="H5" s="81">
        <f>'②　加入月'!I6</f>
        <v>0</v>
      </c>
      <c r="I5" s="842">
        <f>'①　加入者'!E7</f>
        <v>0</v>
      </c>
      <c r="J5" s="843"/>
      <c r="K5" s="301">
        <f>IF('①　加入者'!I7="失業",'所得(1千万1円～)'!H5*0.3+'所得(1千万1円～)'!J5,'所得(1千万1円～)'!H5+'所得(1千万1円～)'!J5)</f>
        <v>0</v>
      </c>
      <c r="L5" s="296">
        <f>IF(K5-430000&lt;=0,0,(K5-430000)*'ライブラリ (10,000,001円～)'!R3)</f>
        <v>0</v>
      </c>
      <c r="M5" s="297">
        <f>IF(K5-430000&lt;=0,0,(K5-430000)*'ライブラリ (10,000,001円～)'!S3)</f>
        <v>0</v>
      </c>
      <c r="N5" s="78">
        <f>IF(H5=0,0,IF(K5-430000&lt;=0,0,(K5-430000)*'ライブラリ (10,000,001円～)'!T3))</f>
        <v>0</v>
      </c>
      <c r="P5" s="817"/>
      <c r="Q5" s="817"/>
      <c r="R5" s="817"/>
      <c r="S5" s="817"/>
      <c r="T5" s="817"/>
      <c r="U5" s="817"/>
      <c r="V5" s="817"/>
      <c r="W5" s="817"/>
      <c r="X5" s="75"/>
    </row>
    <row r="6" spans="1:24" s="79" customFormat="1" ht="28.5" customHeight="1">
      <c r="A6" s="75"/>
      <c r="B6" s="819"/>
      <c r="C6" s="867"/>
      <c r="D6" s="76">
        <v>3</v>
      </c>
      <c r="E6" s="828">
        <f>'②　加入月'!H7</f>
        <v>0</v>
      </c>
      <c r="F6" s="829"/>
      <c r="G6" s="830"/>
      <c r="H6" s="84">
        <f>'②　加入月'!I7</f>
        <v>0</v>
      </c>
      <c r="I6" s="859">
        <f>'①　加入者'!E8</f>
        <v>0</v>
      </c>
      <c r="J6" s="860"/>
      <c r="K6" s="302">
        <f>IF('①　加入者'!I8="失業",'所得(1千万1円～)'!H6*0.3+'所得(1千万1円～)'!J6,'所得(1千万1円～)'!H6+'所得(1千万1円～)'!J6)</f>
        <v>0</v>
      </c>
      <c r="L6" s="82">
        <f>IF(K6-430000&lt;=0,0,(K6-430000)*'ライブラリ (10,000,001円～)'!R3)</f>
        <v>0</v>
      </c>
      <c r="M6" s="83">
        <f>IF(K6-430000&lt;=0,0,(K6-430000)*'ライブラリ (10,000,001円～)'!S3)</f>
        <v>0</v>
      </c>
      <c r="N6" s="78">
        <f>IF(H6=0,0,IF(K6-430000&lt;=0,0,(K6-430000)*'ライブラリ (10,000,001円～)'!T3))</f>
        <v>0</v>
      </c>
      <c r="P6" s="818"/>
      <c r="Q6" s="818"/>
      <c r="R6" s="819"/>
      <c r="S6" s="819"/>
      <c r="T6" s="819"/>
      <c r="U6" s="819"/>
      <c r="V6" s="819"/>
      <c r="W6" s="819"/>
      <c r="X6" s="819"/>
    </row>
    <row r="7" spans="1:24" s="79" customFormat="1" ht="28.5" customHeight="1">
      <c r="A7" s="75"/>
      <c r="B7" s="819"/>
      <c r="C7" s="867"/>
      <c r="D7" s="85">
        <v>4</v>
      </c>
      <c r="E7" s="828">
        <f>'②　加入月'!H8</f>
        <v>0</v>
      </c>
      <c r="F7" s="829"/>
      <c r="G7" s="830"/>
      <c r="H7" s="81">
        <f>'②　加入月'!I8</f>
        <v>0</v>
      </c>
      <c r="I7" s="859">
        <f>'①　加入者'!E9</f>
        <v>0</v>
      </c>
      <c r="J7" s="860"/>
      <c r="K7" s="301">
        <f>IF('①　加入者'!I9="失業",'所得(1千万1円～)'!H7*0.3+'所得(1千万1円～)'!J7,'所得(1千万1円～)'!H7+'所得(1千万1円～)'!J7)</f>
        <v>0</v>
      </c>
      <c r="L7" s="86">
        <f>IF(K7-430000&lt;=0,0,(K7-430000)*'ライブラリ (10,000,001円～)'!R3)</f>
        <v>0</v>
      </c>
      <c r="M7" s="83">
        <f>IF(K7-430000&lt;=0,0,(K7-430000)*'ライブラリ (10,000,001円～)'!S3)</f>
        <v>0</v>
      </c>
      <c r="N7" s="78">
        <f>IF(H7=0,0,IF(K7-430000&lt;=0,0,(K7-430000)*'ライブラリ (10,000,001円～)'!T3))</f>
        <v>0</v>
      </c>
      <c r="P7" s="821"/>
      <c r="Q7" s="821"/>
      <c r="R7" s="821"/>
      <c r="S7" s="821"/>
      <c r="T7" s="821"/>
      <c r="U7" s="821"/>
      <c r="V7" s="821"/>
      <c r="W7" s="821"/>
      <c r="X7" s="75"/>
    </row>
    <row r="8" spans="1:24" s="79" customFormat="1" ht="28.5" customHeight="1">
      <c r="A8" s="75"/>
      <c r="B8" s="819"/>
      <c r="C8" s="867"/>
      <c r="D8" s="85">
        <v>5</v>
      </c>
      <c r="E8" s="828">
        <f>'②　加入月'!H9</f>
        <v>0</v>
      </c>
      <c r="F8" s="829"/>
      <c r="G8" s="830"/>
      <c r="H8" s="84">
        <f>'②　加入月'!I9</f>
        <v>0</v>
      </c>
      <c r="I8" s="859">
        <f>'①　加入者'!E10</f>
        <v>0</v>
      </c>
      <c r="J8" s="860"/>
      <c r="K8" s="303">
        <f>IF('①　加入者'!I10="失業",'所得(1千万1円～)'!H8*0.3+'所得(1千万1円～)'!J8,'所得(1千万1円～)'!H8+'所得(1千万1円～)'!J8)</f>
        <v>0</v>
      </c>
      <c r="L8" s="86">
        <f>IF(K8-430000&lt;=0,0,(K8-430000)*'ライブラリ (10,000,001円～)'!R3)</f>
        <v>0</v>
      </c>
      <c r="M8" s="83">
        <f>IF(K8-430000&lt;=0,0,(K8-430000)*'ライブラリ (10,000,001円～)'!S3)</f>
        <v>0</v>
      </c>
      <c r="N8" s="78">
        <f>IF(H8=0,0,IF(K8-430000&lt;=0,0,(K8-430000)*'ライブラリ (10,000,001円～)'!T3))</f>
        <v>0</v>
      </c>
      <c r="P8" s="847"/>
      <c r="Q8" s="847"/>
      <c r="R8" s="819"/>
      <c r="S8" s="819"/>
      <c r="T8" s="819"/>
      <c r="U8" s="819"/>
      <c r="V8" s="819"/>
      <c r="W8" s="819"/>
      <c r="X8" s="819"/>
    </row>
    <row r="9" spans="1:24" s="79" customFormat="1" ht="28.5" customHeight="1">
      <c r="A9" s="75"/>
      <c r="B9" s="819"/>
      <c r="C9" s="867"/>
      <c r="D9" s="85">
        <v>6</v>
      </c>
      <c r="E9" s="828">
        <f>'②　加入月'!H10</f>
        <v>0</v>
      </c>
      <c r="F9" s="829"/>
      <c r="G9" s="830"/>
      <c r="H9" s="81">
        <f>'②　加入月'!I10</f>
        <v>0</v>
      </c>
      <c r="I9" s="859">
        <f>'①　加入者'!E11</f>
        <v>0</v>
      </c>
      <c r="J9" s="860"/>
      <c r="K9" s="303">
        <f>IF('①　加入者'!I11="失業",'所得(1千万1円～)'!H9*0.3+'所得(1千万1円～)'!J9,'所得(1千万1円～)'!H9+'所得(1千万1円～)'!J9)</f>
        <v>0</v>
      </c>
      <c r="L9" s="82">
        <f>IF(K9-430000&lt;=0,0,(K9-430000)*'ライブラリ (10,000,001円～)'!R3)</f>
        <v>0</v>
      </c>
      <c r="M9" s="83">
        <f>IF(K9-430000&lt;=0,0,(K9-430000)*'ライブラリ (10,000,001円～)'!S3)</f>
        <v>0</v>
      </c>
      <c r="N9" s="78">
        <f>IF(H9=0,0,IF(K9-430000&lt;=0,0,(K9-430000)*'ライブラリ (10,000,001円～)'!T3))</f>
        <v>0</v>
      </c>
      <c r="P9" s="821"/>
      <c r="Q9" s="821"/>
      <c r="R9" s="821"/>
      <c r="S9" s="821"/>
      <c r="T9" s="821"/>
      <c r="U9" s="821"/>
      <c r="V9" s="821"/>
      <c r="W9" s="821"/>
      <c r="X9" s="75"/>
    </row>
    <row r="10" spans="1:24" s="79" customFormat="1" ht="28.5" customHeight="1">
      <c r="A10" s="75"/>
      <c r="B10" s="819"/>
      <c r="C10" s="867"/>
      <c r="D10" s="80">
        <v>7</v>
      </c>
      <c r="E10" s="828">
        <f>'②　加入月'!H11</f>
        <v>0</v>
      </c>
      <c r="F10" s="829"/>
      <c r="G10" s="830"/>
      <c r="H10" s="84">
        <f>'②　加入月'!I11</f>
        <v>0</v>
      </c>
      <c r="I10" s="859">
        <f>'①　加入者'!E12</f>
        <v>0</v>
      </c>
      <c r="J10" s="860"/>
      <c r="K10" s="302">
        <f>IF('①　加入者'!I12="失業",'所得(1千万1円～)'!H10*0.3+'所得(1千万1円～)'!J10,'所得(1千万1円～)'!H10+'所得(1千万1円～)'!J10)</f>
        <v>0</v>
      </c>
      <c r="L10" s="86">
        <f>IF(K10-430000&lt;=0,0,(K10-430000)*'ライブラリ (10,000,001円～)'!R3)</f>
        <v>0</v>
      </c>
      <c r="M10" s="83">
        <f>IF(K10-430000&lt;=0,0,(K10-430000)*'ライブラリ (10,000,001円～)'!S3)</f>
        <v>0</v>
      </c>
      <c r="N10" s="78">
        <f>IF(H10=0,0,IF(K10-430000&lt;=0,0,(K10-430000)*'ライブラリ (10,000,001円～)'!T3))</f>
        <v>0</v>
      </c>
      <c r="P10" s="846"/>
      <c r="Q10" s="846"/>
      <c r="R10" s="75"/>
      <c r="S10" s="75"/>
      <c r="T10" s="75"/>
      <c r="U10" s="75"/>
      <c r="V10" s="75"/>
      <c r="W10" s="75"/>
      <c r="X10" s="75"/>
    </row>
    <row r="11" spans="1:24" ht="28.5" customHeight="1" thickBot="1">
      <c r="A11" s="51"/>
      <c r="B11" s="51"/>
      <c r="C11" s="868"/>
      <c r="D11" s="87">
        <v>8</v>
      </c>
      <c r="E11" s="831">
        <f>'②　加入月'!H12</f>
        <v>0</v>
      </c>
      <c r="F11" s="832"/>
      <c r="G11" s="833"/>
      <c r="H11" s="88">
        <f>'②　加入月'!I12</f>
        <v>0</v>
      </c>
      <c r="I11" s="872">
        <f>'①　加入者'!E13</f>
        <v>0</v>
      </c>
      <c r="J11" s="873"/>
      <c r="K11" s="304">
        <f>IF('①　加入者'!I13="失業",'所得(1千万1円～)'!H11*0.3+'所得(1千万1円～)'!J11,'所得(1千万1円～)'!H11+'所得(1千万1円～)'!J11)</f>
        <v>0</v>
      </c>
      <c r="L11" s="89">
        <f>IF(K11-430000&lt;=0,0,(K11-430000)*'ライブラリ (10,000,001円～)'!R3)</f>
        <v>0</v>
      </c>
      <c r="M11" s="305">
        <f>IF(K11-430000&lt;=0,0,(K11-430000)*'ライブラリ (10,000,001円～)'!S3)</f>
        <v>0</v>
      </c>
      <c r="N11" s="90">
        <f>IF(H11=0,0,IF(K11-430000&lt;=0,0,(K11-430000)*'ライブラリ (10,000,001円～)'!T3))</f>
        <v>0</v>
      </c>
      <c r="P11" s="817"/>
      <c r="Q11" s="817"/>
      <c r="R11" s="817"/>
      <c r="S11" s="817"/>
      <c r="T11" s="817"/>
      <c r="U11" s="817"/>
      <c r="V11" s="817"/>
      <c r="W11" s="817"/>
      <c r="X11" s="51"/>
    </row>
    <row r="12" spans="1:24" ht="18.75" customHeight="1">
      <c r="A12" s="51"/>
      <c r="B12" s="51"/>
      <c r="C12" s="91"/>
      <c r="D12" s="848" t="s">
        <v>123</v>
      </c>
      <c r="E12" s="849"/>
      <c r="F12" s="849"/>
      <c r="G12" s="849"/>
      <c r="H12" s="849"/>
      <c r="I12" s="849"/>
      <c r="J12" s="849"/>
      <c r="K12" s="307">
        <f>SUM(K4:K11)</f>
        <v>550000</v>
      </c>
      <c r="L12" s="91"/>
      <c r="M12" s="177"/>
      <c r="N12" s="177"/>
      <c r="O12" s="91"/>
    </row>
    <row r="13" spans="1:24" ht="25.5" customHeight="1" thickBot="1">
      <c r="A13" s="51"/>
      <c r="B13" s="51"/>
      <c r="C13" s="91"/>
      <c r="D13" s="820"/>
      <c r="E13" s="820"/>
      <c r="F13" s="820"/>
      <c r="G13" s="820"/>
      <c r="H13" s="820"/>
      <c r="I13" s="820"/>
      <c r="J13" s="820"/>
      <c r="K13" s="306"/>
      <c r="L13" s="858"/>
      <c r="M13" s="858"/>
      <c r="O13" s="91"/>
      <c r="P13" s="820"/>
      <c r="Q13" s="820"/>
      <c r="R13" s="820"/>
      <c r="S13" s="274"/>
      <c r="T13" s="840" t="s">
        <v>0</v>
      </c>
      <c r="U13" s="841"/>
    </row>
    <row r="14" spans="1:24" ht="21.75" customHeight="1">
      <c r="A14" s="51"/>
      <c r="B14" s="54" t="s">
        <v>68</v>
      </c>
      <c r="C14" s="852" t="s">
        <v>65</v>
      </c>
      <c r="D14" s="853"/>
      <c r="E14" s="853"/>
      <c r="F14" s="854"/>
      <c r="G14" s="834" t="s">
        <v>31</v>
      </c>
      <c r="H14" s="835"/>
      <c r="I14" s="836"/>
      <c r="K14" s="92"/>
      <c r="L14" s="858"/>
      <c r="M14" s="858"/>
    </row>
    <row r="15" spans="1:24" ht="12" customHeight="1" thickBot="1">
      <c r="A15" s="51"/>
      <c r="B15" s="51"/>
      <c r="C15" s="855"/>
      <c r="D15" s="856"/>
      <c r="E15" s="856"/>
      <c r="F15" s="857"/>
      <c r="G15" s="837"/>
      <c r="H15" s="838"/>
      <c r="I15" s="839"/>
      <c r="J15" s="93"/>
      <c r="K15" s="295"/>
      <c r="L15" s="858"/>
      <c r="M15" s="858"/>
      <c r="P15" s="822" t="s">
        <v>2</v>
      </c>
      <c r="Q15" s="820"/>
      <c r="R15" s="823"/>
      <c r="T15" s="822" t="s">
        <v>10</v>
      </c>
      <c r="U15" s="823"/>
    </row>
    <row r="16" spans="1:24" ht="16.5" hidden="1">
      <c r="A16" s="51"/>
      <c r="B16" s="51"/>
      <c r="C16" s="51"/>
      <c r="E16" s="93"/>
      <c r="F16" s="93"/>
      <c r="G16" s="93"/>
      <c r="H16" s="93"/>
      <c r="I16" s="294" t="s">
        <v>31</v>
      </c>
      <c r="J16" s="123">
        <v>0</v>
      </c>
      <c r="K16" s="124">
        <v>1</v>
      </c>
      <c r="L16" s="94"/>
      <c r="M16" s="94"/>
      <c r="N16" s="95"/>
      <c r="P16" s="820"/>
      <c r="Q16" s="820"/>
      <c r="R16" s="823"/>
      <c r="T16" s="820"/>
      <c r="U16" s="823"/>
    </row>
    <row r="17" spans="1:27" ht="16.5" hidden="1">
      <c r="A17" s="51"/>
      <c r="B17" s="51"/>
      <c r="C17" s="51"/>
      <c r="E17" s="93"/>
      <c r="F17" s="93"/>
      <c r="G17" s="93"/>
      <c r="H17" s="93"/>
      <c r="I17" s="123" t="s">
        <v>102</v>
      </c>
      <c r="J17" s="123">
        <v>2</v>
      </c>
      <c r="K17" s="124">
        <v>0.8</v>
      </c>
      <c r="L17" s="96"/>
      <c r="M17" s="96"/>
      <c r="N17" s="95"/>
      <c r="P17" s="820"/>
      <c r="Q17" s="820"/>
      <c r="R17" s="823"/>
      <c r="T17" s="820"/>
      <c r="U17" s="823"/>
    </row>
    <row r="18" spans="1:27" ht="14" hidden="1">
      <c r="A18" s="51"/>
      <c r="B18" s="51"/>
      <c r="C18" s="51"/>
      <c r="E18" s="93"/>
      <c r="F18" s="93"/>
      <c r="G18" s="93"/>
      <c r="H18" s="93"/>
      <c r="I18" s="123" t="s">
        <v>101</v>
      </c>
      <c r="J18" s="123">
        <v>5</v>
      </c>
      <c r="K18" s="124">
        <v>0.5</v>
      </c>
      <c r="P18" s="820"/>
      <c r="Q18" s="820"/>
      <c r="R18" s="823"/>
      <c r="T18" s="820"/>
      <c r="U18" s="823"/>
    </row>
    <row r="19" spans="1:27" ht="16.5" hidden="1">
      <c r="A19" s="51"/>
      <c r="B19" s="51"/>
      <c r="C19" s="51"/>
      <c r="E19" s="93"/>
      <c r="F19" s="93"/>
      <c r="G19" s="93"/>
      <c r="H19" s="93"/>
      <c r="I19" s="123" t="s">
        <v>100</v>
      </c>
      <c r="J19" s="123">
        <v>7</v>
      </c>
      <c r="K19" s="124">
        <v>0.3</v>
      </c>
      <c r="L19" s="97" t="s">
        <v>30</v>
      </c>
      <c r="M19" s="98">
        <f>IF(G14=0,0,VLOOKUP(G14,I16:K19,3,FALSE))</f>
        <v>1</v>
      </c>
      <c r="N19" s="125">
        <f>IF(G14=0,0,VLOOKUP(G14,I16:J19,2,FALSE))</f>
        <v>0</v>
      </c>
      <c r="P19" s="820"/>
      <c r="Q19" s="820"/>
      <c r="R19" s="823"/>
      <c r="T19" s="820"/>
      <c r="U19" s="823"/>
    </row>
    <row r="20" spans="1:27" ht="9" customHeight="1">
      <c r="A20" s="51"/>
      <c r="B20" s="51"/>
      <c r="E20" s="99"/>
      <c r="F20" s="99"/>
      <c r="G20" s="51"/>
      <c r="H20" s="51"/>
      <c r="I20" s="61"/>
      <c r="J20" s="51"/>
      <c r="P20" s="820"/>
      <c r="Q20" s="820"/>
      <c r="R20" s="823"/>
      <c r="T20" s="820"/>
      <c r="U20" s="823"/>
    </row>
    <row r="21" spans="1:27" s="51" customFormat="1" ht="18.75" customHeight="1" thickBot="1">
      <c r="B21" s="819"/>
      <c r="H21" s="235"/>
      <c r="P21" s="824"/>
      <c r="Q21" s="824"/>
      <c r="R21" s="825"/>
      <c r="T21" s="824"/>
      <c r="U21" s="825"/>
    </row>
    <row r="22" spans="1:27" s="51" customFormat="1" ht="18.75" customHeight="1">
      <c r="B22" s="819"/>
      <c r="E22" s="272"/>
      <c r="F22" s="272"/>
      <c r="H22" s="272"/>
      <c r="P22" s="272"/>
    </row>
    <row r="23" spans="1:27" s="51" customFormat="1" ht="18.75" customHeight="1">
      <c r="B23" s="819"/>
      <c r="E23" s="235"/>
      <c r="F23" s="235"/>
      <c r="H23" s="272"/>
      <c r="P23" s="272"/>
    </row>
    <row r="24" spans="1:27" s="51" customFormat="1" ht="18.75" customHeight="1">
      <c r="H24" s="235"/>
      <c r="P24" s="235"/>
    </row>
    <row r="25" spans="1:27" ht="27" customHeight="1">
      <c r="A25" s="51"/>
      <c r="B25" s="51"/>
      <c r="C25" s="51"/>
      <c r="D25" s="51"/>
      <c r="E25" s="51"/>
      <c r="F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1:27" ht="27" customHeight="1">
      <c r="B26" s="51"/>
      <c r="C26" s="51"/>
      <c r="D26" s="51"/>
      <c r="E26" s="51"/>
      <c r="F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1:27" ht="27" customHeight="1"/>
    <row r="28" spans="1:27" ht="28.5" customHeight="1"/>
    <row r="29" spans="1:27" ht="28.5" customHeight="1"/>
    <row r="30" spans="1:27" ht="28.5" customHeight="1"/>
    <row r="31" spans="1:27" ht="28.5" customHeight="1"/>
    <row r="32" spans="1:27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</sheetData>
  <mergeCells count="44">
    <mergeCell ref="B21:B23"/>
    <mergeCell ref="E11:G11"/>
    <mergeCell ref="I11:J11"/>
    <mergeCell ref="P11:W11"/>
    <mergeCell ref="D12:J13"/>
    <mergeCell ref="L13:M15"/>
    <mergeCell ref="P13:R13"/>
    <mergeCell ref="T13:U13"/>
    <mergeCell ref="C14:F15"/>
    <mergeCell ref="G14:I15"/>
    <mergeCell ref="E8:G8"/>
    <mergeCell ref="I8:J8"/>
    <mergeCell ref="P8:Q8"/>
    <mergeCell ref="R8:X8"/>
    <mergeCell ref="P15:R21"/>
    <mergeCell ref="E9:G9"/>
    <mergeCell ref="I9:J9"/>
    <mergeCell ref="P9:W9"/>
    <mergeCell ref="E10:G10"/>
    <mergeCell ref="I10:J10"/>
    <mergeCell ref="P10:Q10"/>
    <mergeCell ref="T15:U21"/>
    <mergeCell ref="I6:J6"/>
    <mergeCell ref="P6:Q6"/>
    <mergeCell ref="R6:X6"/>
    <mergeCell ref="E7:G7"/>
    <mergeCell ref="I7:J7"/>
    <mergeCell ref="P7:W7"/>
    <mergeCell ref="B1:O1"/>
    <mergeCell ref="P1:V1"/>
    <mergeCell ref="C2:C11"/>
    <mergeCell ref="D2:D3"/>
    <mergeCell ref="E2:H2"/>
    <mergeCell ref="I2:J3"/>
    <mergeCell ref="K2:K3"/>
    <mergeCell ref="E3:F3"/>
    <mergeCell ref="B4:B10"/>
    <mergeCell ref="E4:G4"/>
    <mergeCell ref="I4:J4"/>
    <mergeCell ref="P4:Q4"/>
    <mergeCell ref="E5:G5"/>
    <mergeCell ref="I5:J5"/>
    <mergeCell ref="P5:W5"/>
    <mergeCell ref="E6:G6"/>
  </mergeCells>
  <phoneticPr fontId="2"/>
  <dataValidations count="3">
    <dataValidation type="list" allowBlank="1" showInputMessage="1" showErrorMessage="1" sqref="G14:I15" xr:uid="{00000000-0002-0000-0B00-000000000000}">
      <formula1>$I$16:$I$19</formula1>
    </dataValidation>
    <dataValidation allowBlank="1" showInputMessage="1" showErrorMessage="1" prompt="加入者全員の氏名_x000a_" sqref="I4:I11 J11 J4:J8" xr:uid="{00000000-0002-0000-0B00-000001000000}"/>
    <dataValidation allowBlank="1" showInputMessage="1" showErrorMessage="1" prompt="月数１～１２を入力_x000a_" sqref="E4:E11 H4:H11" xr:uid="{00000000-0002-0000-0B00-000002000000}"/>
  </dataValidations>
  <hyperlinks>
    <hyperlink ref="T13" location="個人加入者名!A1" display="加入者名" xr:uid="{00000000-0004-0000-0B00-000000000000}"/>
    <hyperlink ref="P15" location="加入月数!A1" display="加入月数" xr:uid="{00000000-0004-0000-0B00-000001000000}"/>
    <hyperlink ref="T15" location="所得額!A1" display="所得額" xr:uid="{00000000-0004-0000-0B00-000002000000}"/>
  </hyperlinks>
  <printOptions horizontalCentered="1"/>
  <pageMargins left="0.25" right="0.25" top="0.75" bottom="0.75" header="0.3" footer="0.3"/>
  <pageSetup paperSize="9" scale="8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初期化">
                <anchor moveWithCells="1" sizeWithCells="1">
                  <from>
                    <xdr:col>14</xdr:col>
                    <xdr:colOff>114300</xdr:colOff>
                    <xdr:row>11</xdr:row>
                    <xdr:rowOff>184150</xdr:rowOff>
                  </from>
                  <to>
                    <xdr:col>18</xdr:col>
                    <xdr:colOff>342900</xdr:colOff>
                    <xdr:row>13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66FF66"/>
  </sheetPr>
  <dimension ref="A1:AA51"/>
  <sheetViews>
    <sheetView showGridLines="0" topLeftCell="A2" zoomScale="70" zoomScaleNormal="70" workbookViewId="0">
      <selection activeCell="P8" sqref="P8"/>
    </sheetView>
  </sheetViews>
  <sheetFormatPr defaultColWidth="9" defaultRowHeight="13"/>
  <cols>
    <col min="1" max="1" width="1.26953125" style="100" customWidth="1"/>
    <col min="2" max="2" width="2.6328125" style="100" bestFit="1" customWidth="1"/>
    <col min="3" max="4" width="11.7265625" style="100" customWidth="1"/>
    <col min="5" max="5" width="8" style="100" bestFit="1" customWidth="1"/>
    <col min="6" max="6" width="6" style="100" customWidth="1"/>
    <col min="7" max="7" width="12.7265625" style="100" customWidth="1"/>
    <col min="8" max="8" width="9.36328125" style="100" hidden="1" customWidth="1"/>
    <col min="9" max="9" width="14.6328125" style="100" hidden="1" customWidth="1"/>
    <col min="10" max="10" width="12.90625" style="100" customWidth="1"/>
    <col min="11" max="11" width="12.90625" style="100" bestFit="1" customWidth="1"/>
    <col min="12" max="12" width="3.08984375" style="100" hidden="1" customWidth="1"/>
    <col min="13" max="13" width="12.90625" style="100" customWidth="1"/>
    <col min="14" max="14" width="10.36328125" style="100" hidden="1" customWidth="1"/>
    <col min="15" max="15" width="12.90625" style="100" customWidth="1"/>
    <col min="16" max="16" width="17.08984375" style="100" customWidth="1"/>
    <col min="17" max="17" width="1.26953125" style="100" customWidth="1"/>
    <col min="18" max="18" width="2.08984375" style="100" customWidth="1"/>
    <col min="19" max="19" width="12.26953125" style="100" customWidth="1"/>
    <col min="20" max="21" width="11.7265625" style="100" customWidth="1"/>
    <col min="22" max="22" width="4.36328125" style="100" customWidth="1"/>
    <col min="23" max="24" width="12.6328125" style="100" bestFit="1" customWidth="1"/>
    <col min="25" max="16384" width="9" style="100"/>
  </cols>
  <sheetData>
    <row r="1" spans="1:24" ht="3.75" customHeight="1">
      <c r="A1" s="100" t="s">
        <v>151</v>
      </c>
    </row>
    <row r="2" spans="1:24" ht="16.5">
      <c r="J2" s="1166" t="str">
        <f>IF(M2=" "," ","特定同一世帯月数：")</f>
        <v xml:space="preserve"> </v>
      </c>
      <c r="K2" s="1166"/>
      <c r="L2" s="366"/>
      <c r="M2" s="1167" t="str">
        <f>IF('②　加入月'!K6=0," ",'②　加入月'!K6&amp;"ヶ月")</f>
        <v xml:space="preserve"> </v>
      </c>
      <c r="N2" s="113"/>
      <c r="O2" s="1168" t="str">
        <f>IF(D41="軽減なし","軽減非該当",D41)</f>
        <v>軽 減 な し</v>
      </c>
      <c r="P2" s="1168"/>
      <c r="T2" s="1169">
        <f ca="1">TODAY()</f>
        <v>45734</v>
      </c>
      <c r="U2" s="1169"/>
    </row>
    <row r="3" spans="1:24" ht="16.5">
      <c r="J3" s="1166"/>
      <c r="K3" s="1166"/>
      <c r="L3" s="366"/>
      <c r="M3" s="1167"/>
      <c r="N3" s="113"/>
      <c r="O3" s="1168"/>
      <c r="P3" s="1168"/>
      <c r="T3" s="1169"/>
      <c r="U3" s="1169"/>
    </row>
    <row r="4" spans="1:24" ht="3" customHeight="1" thickBot="1">
      <c r="C4" s="101"/>
      <c r="D4" s="101"/>
      <c r="E4" s="102"/>
      <c r="F4" s="102"/>
    </row>
    <row r="5" spans="1:24" ht="7.5" customHeight="1" thickBot="1">
      <c r="A5" s="375"/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7"/>
    </row>
    <row r="6" spans="1:24" ht="30" customHeight="1" thickBot="1">
      <c r="A6" s="381"/>
      <c r="B6" s="312"/>
      <c r="C6" s="1170" t="s">
        <v>3</v>
      </c>
      <c r="D6" s="1171"/>
      <c r="E6" s="313"/>
      <c r="F6" s="232" t="s">
        <v>29</v>
      </c>
      <c r="G6" s="314" t="s">
        <v>118</v>
      </c>
      <c r="H6" s="137" t="s">
        <v>77</v>
      </c>
      <c r="I6" s="232" t="s">
        <v>103</v>
      </c>
      <c r="J6" s="232" t="s">
        <v>113</v>
      </c>
      <c r="K6" s="232" t="s">
        <v>112</v>
      </c>
      <c r="L6" s="275"/>
      <c r="M6" s="232" t="s">
        <v>114</v>
      </c>
      <c r="N6" s="232" t="s">
        <v>121</v>
      </c>
      <c r="O6" s="232" t="s">
        <v>122</v>
      </c>
      <c r="P6" s="315" t="s">
        <v>104</v>
      </c>
      <c r="Q6" s="378"/>
      <c r="S6" s="1172" t="s">
        <v>142</v>
      </c>
      <c r="T6" s="1173"/>
      <c r="U6" s="1174"/>
    </row>
    <row r="7" spans="1:24" ht="18" customHeight="1">
      <c r="A7" s="381"/>
      <c r="B7" s="1175">
        <v>1</v>
      </c>
      <c r="C7" s="1176" t="str">
        <f>IF('入力確認(1千万1円～)'!I4=0," ",'入力確認(1千万1円～)'!I4)</f>
        <v>世帯主</v>
      </c>
      <c r="D7" s="1177"/>
      <c r="E7" s="316" t="s">
        <v>115</v>
      </c>
      <c r="F7" s="1180">
        <f>'入力確認(1千万1円～)'!E4</f>
        <v>12</v>
      </c>
      <c r="G7" s="51">
        <f>IF(F7=0,0,'入力確認(1千万1円～)'!L4)</f>
        <v>9360</v>
      </c>
      <c r="H7" s="123" t="str">
        <f>IF('①　加入者'!H6="旧被",1,0)&amp;F41</f>
        <v>00</v>
      </c>
      <c r="I7" s="233">
        <f>IF(H7="00",D45,IF(H7="02",D45*D42,IF(H7="05",D45*D42,IF(H7="07",D45*D42,IF(H7="10",D45/2,IF(H7="12",D45/2,IF(H7="15",D45/2,IF(H7="17",D45*D42))))))))</f>
        <v>32000</v>
      </c>
      <c r="J7" s="233">
        <f>IF(F7=0,0,I7)</f>
        <v>32000</v>
      </c>
      <c r="K7" s="276"/>
      <c r="L7" s="276"/>
      <c r="M7" s="287">
        <f t="shared" ref="M7:M30" si="0">SUM(G7+J7)</f>
        <v>41360</v>
      </c>
      <c r="N7" s="287">
        <f t="shared" ref="N7:N30" si="1">ROUNDDOWN(M7/12,0)</f>
        <v>3446</v>
      </c>
      <c r="O7" s="287">
        <f>M7/12*F7</f>
        <v>41360</v>
      </c>
      <c r="P7" s="1182">
        <f>SUM(O7:O9)</f>
        <v>67875</v>
      </c>
      <c r="Q7" s="378"/>
      <c r="S7" s="1183">
        <f>P32/T9</f>
        <v>8462.5</v>
      </c>
      <c r="T7" s="1184"/>
      <c r="U7" s="1185"/>
      <c r="W7" s="820"/>
      <c r="X7" s="820"/>
    </row>
    <row r="8" spans="1:24" ht="18" customHeight="1" thickBot="1">
      <c r="A8" s="381"/>
      <c r="B8" s="1175"/>
      <c r="C8" s="1178"/>
      <c r="D8" s="1179"/>
      <c r="E8" s="317" t="s">
        <v>116</v>
      </c>
      <c r="F8" s="1181"/>
      <c r="G8" s="318">
        <f>IF(F7=0,0,'入力確認(1千万1円～)'!M4)</f>
        <v>2520</v>
      </c>
      <c r="H8" s="123" t="str">
        <f>IF('①　加入者'!H6="旧被",1,0)&amp;F41</f>
        <v>00</v>
      </c>
      <c r="I8" s="233">
        <f>IF(H8="00",D46,IF(H8="02",D46*D42,IF(H8="05",D46*D42,IF(H8="07",D46*D42,IF(H8="10",D46/2,IF(H8="12",D46/2,IF(H8="15",D46/2,IF(H8="17",D46*D42))))))))</f>
        <v>13000</v>
      </c>
      <c r="J8" s="319">
        <f>IF(F7=0,0,I8)</f>
        <v>13000</v>
      </c>
      <c r="K8" s="277"/>
      <c r="L8" s="277"/>
      <c r="M8" s="288">
        <f t="shared" si="0"/>
        <v>15520</v>
      </c>
      <c r="N8" s="288">
        <f t="shared" si="1"/>
        <v>1293</v>
      </c>
      <c r="O8" s="320">
        <f>M8/12*F7</f>
        <v>15520</v>
      </c>
      <c r="P8" s="1182"/>
      <c r="Q8" s="378"/>
      <c r="S8" s="1186"/>
      <c r="T8" s="1187"/>
      <c r="U8" s="1188"/>
      <c r="W8" s="820"/>
      <c r="X8" s="820"/>
    </row>
    <row r="9" spans="1:24" ht="18" customHeight="1" thickTop="1">
      <c r="A9" s="381"/>
      <c r="B9" s="1175"/>
      <c r="C9" s="321" t="str">
        <f>IF(D9=" "," ","総所得：")</f>
        <v>総所得：</v>
      </c>
      <c r="D9" s="322">
        <f>IF('入力確認(1千万1円～)'!K4=0," ",'入力確認(1千万1円～)'!K4)</f>
        <v>550000</v>
      </c>
      <c r="E9" s="323" t="s">
        <v>117</v>
      </c>
      <c r="F9" s="323">
        <f>'入力確認(1千万1円～)'!H4</f>
        <v>9</v>
      </c>
      <c r="G9" s="324">
        <f>IF(F9=0,0,'入力確認(1千万1円～)'!N4)</f>
        <v>2160.0000000000005</v>
      </c>
      <c r="H9" s="123" t="str">
        <f>IF('①　加入者'!H6="旧被",1,0)&amp;F41</f>
        <v>00</v>
      </c>
      <c r="I9" s="233">
        <f>IF(H9="00",D47,IF(H9="02",D47*D42,IF(H9="05",D47*D42,IF(H9="07",D47*D42,IF(H9="10",D47/2,IF(H9="12",D47/2,IF(H9="15",D47/2,IF(H9="17",D47*D42))))))))</f>
        <v>12500</v>
      </c>
      <c r="J9" s="325">
        <f>IF(F9=0,0,I9)</f>
        <v>12500</v>
      </c>
      <c r="K9" s="326"/>
      <c r="L9" s="278"/>
      <c r="M9" s="289">
        <f t="shared" si="0"/>
        <v>14660</v>
      </c>
      <c r="N9" s="289">
        <f t="shared" si="1"/>
        <v>1221</v>
      </c>
      <c r="O9" s="327">
        <f>M9/12*F9</f>
        <v>10995</v>
      </c>
      <c r="P9" s="1182"/>
      <c r="Q9" s="378"/>
      <c r="S9" s="423"/>
      <c r="T9" s="411">
        <v>8</v>
      </c>
      <c r="U9" s="412" t="s">
        <v>143</v>
      </c>
    </row>
    <row r="10" spans="1:24" ht="18" customHeight="1" thickBot="1">
      <c r="A10" s="381"/>
      <c r="B10" s="1175">
        <v>2</v>
      </c>
      <c r="C10" s="1189" t="str">
        <f>IF('入力確認(1千万1円～)'!I5=0," ",'入力確認(1千万1円～)'!I5)</f>
        <v xml:space="preserve"> </v>
      </c>
      <c r="D10" s="1190"/>
      <c r="E10" s="316" t="s">
        <v>115</v>
      </c>
      <c r="F10" s="1180">
        <f>'入力確認(1千万1円～)'!E5</f>
        <v>0</v>
      </c>
      <c r="G10" s="328">
        <f>IF(F10=0,0,'入力確認(1千万1円～)'!L5)</f>
        <v>0</v>
      </c>
      <c r="H10" s="123" t="str">
        <f>IF('①　加入者'!H7="旧被",1,0)&amp;F41</f>
        <v>00</v>
      </c>
      <c r="I10" s="233">
        <f>IF(H10="00",D45,IF(H10="02",D45*D42,IF(H10="05",D45*D42,IF(H10="07",D45*D42,IF(H10="10",D45/2,IF(H10="12",D45/2,IF(H10="15",D45/2,IF(H10="17",D45*D42))))))))</f>
        <v>32000</v>
      </c>
      <c r="J10" s="329">
        <f>IF(F10=0,0,I10)</f>
        <v>0</v>
      </c>
      <c r="K10" s="276"/>
      <c r="L10" s="276"/>
      <c r="M10" s="287">
        <f t="shared" si="0"/>
        <v>0</v>
      </c>
      <c r="N10" s="290">
        <f t="shared" si="1"/>
        <v>0</v>
      </c>
      <c r="O10" s="192">
        <f t="shared" ref="O10:O30" si="2">M10/12*F10</f>
        <v>0</v>
      </c>
      <c r="P10" s="1182">
        <f>SUM(O10:O12)</f>
        <v>0</v>
      </c>
      <c r="Q10" s="378"/>
      <c r="S10" s="413"/>
      <c r="T10" s="414"/>
      <c r="U10" s="414"/>
      <c r="W10" s="1193" t="s">
        <v>97</v>
      </c>
      <c r="X10" s="1194"/>
    </row>
    <row r="11" spans="1:24" ht="18" customHeight="1" thickBot="1">
      <c r="A11" s="381"/>
      <c r="B11" s="1175"/>
      <c r="C11" s="1191"/>
      <c r="D11" s="1192"/>
      <c r="E11" s="330" t="s">
        <v>116</v>
      </c>
      <c r="F11" s="1181"/>
      <c r="G11" s="331">
        <f>IF(F10=0,0,'入力確認(1千万1円～)'!M5)</f>
        <v>0</v>
      </c>
      <c r="H11" s="123" t="str">
        <f>IF('①　加入者'!H7="旧被",1,0)&amp;F41</f>
        <v>00</v>
      </c>
      <c r="I11" s="233">
        <f>IF(H11="00",D46,IF(H11="02",D46*D42,IF(H11="05",D46*D42,IF(H11="07",D46*D42,IF(H11="10",D46/2,IF(H11="12",D46/2,IF(H11="15",D46/2,IF(H11="17",D46*D42))))))))</f>
        <v>13000</v>
      </c>
      <c r="J11" s="332">
        <f>IF(F10=0,0,I11)</f>
        <v>0</v>
      </c>
      <c r="K11" s="279"/>
      <c r="L11" s="279"/>
      <c r="M11" s="247">
        <f t="shared" si="0"/>
        <v>0</v>
      </c>
      <c r="N11" s="320">
        <f t="shared" si="1"/>
        <v>0</v>
      </c>
      <c r="O11" s="247">
        <f>M11/12*F10</f>
        <v>0</v>
      </c>
      <c r="P11" s="1182"/>
      <c r="Q11" s="378"/>
      <c r="S11" s="1172" t="s">
        <v>144</v>
      </c>
      <c r="T11" s="1173"/>
      <c r="U11" s="1174"/>
      <c r="W11" s="1195"/>
      <c r="X11" s="1196"/>
    </row>
    <row r="12" spans="1:24" ht="18" customHeight="1" thickTop="1">
      <c r="A12" s="381"/>
      <c r="B12" s="1175"/>
      <c r="C12" s="333" t="str">
        <f>IF(D12=" "," ","総所得：")</f>
        <v xml:space="preserve"> </v>
      </c>
      <c r="D12" s="334" t="str">
        <f>IF('入力確認(1千万1円～)'!K5=0," ",'入力確認(1千万1円～)'!K5)</f>
        <v xml:space="preserve"> </v>
      </c>
      <c r="E12" s="294" t="s">
        <v>117</v>
      </c>
      <c r="F12" s="294">
        <f>'入力確認(1千万1円～)'!H5</f>
        <v>0</v>
      </c>
      <c r="G12" s="335">
        <f>IF(F12=0,0,'入力確認(1千万1円～)'!N5)</f>
        <v>0</v>
      </c>
      <c r="H12" s="123" t="str">
        <f>IF('①　加入者'!H7="旧被",1,0)&amp;F41</f>
        <v>00</v>
      </c>
      <c r="I12" s="233">
        <f>IF(H12="00",D47,IF(H12="02",D47*D42,IF(H12="05",D47*D42,IF(H12="07",D47*D42,IF(H12="10",D47/2,IF(H12="12",D47/2,IF(H12="15",D47/2,IF(H12="17",D47*D42))))))))</f>
        <v>12500</v>
      </c>
      <c r="J12" s="325">
        <f>IF(F12=0,0,I12)</f>
        <v>0</v>
      </c>
      <c r="K12" s="278"/>
      <c r="L12" s="280"/>
      <c r="M12" s="290">
        <f t="shared" si="0"/>
        <v>0</v>
      </c>
      <c r="N12" s="327">
        <f t="shared" si="1"/>
        <v>0</v>
      </c>
      <c r="O12" s="288">
        <f>M12/12*F12</f>
        <v>0</v>
      </c>
      <c r="P12" s="1182"/>
      <c r="Q12" s="378"/>
      <c r="S12" s="1183">
        <f>P32/T14</f>
        <v>5641.666666666667</v>
      </c>
      <c r="T12" s="1184"/>
      <c r="U12" s="1185"/>
    </row>
    <row r="13" spans="1:24" ht="18" customHeight="1" thickBot="1">
      <c r="A13" s="381"/>
      <c r="B13" s="1175">
        <v>3</v>
      </c>
      <c r="C13" s="1189" t="str">
        <f>IF('入力確認(1千万1円～)'!I6=0," ",'入力確認(1千万1円～)'!I6)</f>
        <v xml:space="preserve"> </v>
      </c>
      <c r="D13" s="1190"/>
      <c r="E13" s="316" t="s">
        <v>115</v>
      </c>
      <c r="F13" s="1180">
        <f>'入力確認(1千万1円～)'!E6</f>
        <v>0</v>
      </c>
      <c r="G13" s="336">
        <f>IF(F13=0,0,'入力確認(1千万1円～)'!L6)</f>
        <v>0</v>
      </c>
      <c r="H13" s="123" t="str">
        <f>IF('①　加入者'!H8="旧被",1,0)&amp;F41</f>
        <v>00</v>
      </c>
      <c r="I13" s="233">
        <f>IF(H13="00",D45,IF(H13="02",D45*D42,IF(H13="05",D45*D42,IF(H13="07",D45*D42,IF(H13="10",D45/2,IF(H13="12",D45/2,IF(H13="15",D45/2,IF(H13="17",D45*D42))))))))</f>
        <v>32000</v>
      </c>
      <c r="J13" s="329">
        <f>IF(F13=0,0,I13)</f>
        <v>0</v>
      </c>
      <c r="K13" s="276"/>
      <c r="L13" s="276"/>
      <c r="M13" s="287">
        <f t="shared" si="0"/>
        <v>0</v>
      </c>
      <c r="N13" s="290">
        <f t="shared" si="1"/>
        <v>0</v>
      </c>
      <c r="O13" s="192">
        <f>M13/12*F13</f>
        <v>0</v>
      </c>
      <c r="P13" s="1182">
        <f>SUM(O13:O15)</f>
        <v>0</v>
      </c>
      <c r="Q13" s="378"/>
      <c r="S13" s="1186"/>
      <c r="T13" s="1187"/>
      <c r="U13" s="1188"/>
      <c r="W13" s="1197" t="s">
        <v>98</v>
      </c>
      <c r="X13" s="1198"/>
    </row>
    <row r="14" spans="1:24" ht="18" customHeight="1" thickBot="1">
      <c r="A14" s="381"/>
      <c r="B14" s="1175"/>
      <c r="C14" s="1191"/>
      <c r="D14" s="1192"/>
      <c r="E14" s="317" t="s">
        <v>116</v>
      </c>
      <c r="F14" s="1181"/>
      <c r="G14" s="284">
        <f>IF(F13=0,0,'入力確認(1千万1円～)'!M6)</f>
        <v>0</v>
      </c>
      <c r="H14" s="123" t="str">
        <f>IF('①　加入者'!H8="旧被",1,0)&amp;F41</f>
        <v>00</v>
      </c>
      <c r="I14" s="233">
        <f>IF(H14="00",D46,IF(H14="02",D46*D42,IF(H14="05",D46*D42,IF(H14="07",D46*D42,IF(H14="10",D46/2,IF(H14="12",D46/2,IF(H14="15",D46/2,IF(H14="17",D46*D42))))))))</f>
        <v>13000</v>
      </c>
      <c r="J14" s="337">
        <f>IF(F13=0,0,I14)</f>
        <v>0</v>
      </c>
      <c r="K14" s="279"/>
      <c r="L14" s="279"/>
      <c r="M14" s="247">
        <f t="shared" si="0"/>
        <v>0</v>
      </c>
      <c r="N14" s="247">
        <f t="shared" si="1"/>
        <v>0</v>
      </c>
      <c r="O14" s="320">
        <f>M14/12*F13</f>
        <v>0</v>
      </c>
      <c r="P14" s="1182"/>
      <c r="Q14" s="378"/>
      <c r="S14" s="415"/>
      <c r="T14" s="416">
        <v>12</v>
      </c>
      <c r="U14" s="415" t="s">
        <v>145</v>
      </c>
      <c r="W14" s="1199"/>
      <c r="X14" s="1200"/>
    </row>
    <row r="15" spans="1:24" ht="18" customHeight="1" thickTop="1">
      <c r="A15" s="381"/>
      <c r="B15" s="1175"/>
      <c r="C15" s="333" t="str">
        <f>IF(D15=" "," ","総所得：")</f>
        <v xml:space="preserve"> </v>
      </c>
      <c r="D15" s="334" t="str">
        <f>IF('入力確認(1千万1円～)'!K6=0," ",'入力確認(1千万1円～)'!K6)</f>
        <v xml:space="preserve"> </v>
      </c>
      <c r="E15" s="323" t="s">
        <v>117</v>
      </c>
      <c r="F15" s="294">
        <f>'入力確認(1千万1円～)'!H6</f>
        <v>0</v>
      </c>
      <c r="G15" s="335">
        <f>IF(F15=0,0,'入力確認(1千万1円～)'!N6)</f>
        <v>0</v>
      </c>
      <c r="H15" s="123" t="str">
        <f>IF('①　加入者'!H8="旧被",1,0)&amp;F41</f>
        <v>00</v>
      </c>
      <c r="I15" s="233">
        <f>IF(H15="00",D47,IF(H15="02",D47*D42,IF(H15="05",D47*D42,IF(H15="07",D47*D42,IF(H15="10",D47/2,IF(H15="12",D47/2,IF(H15="15",D47/2,IF(H15="17",D47*D42))))))))</f>
        <v>12500</v>
      </c>
      <c r="J15" s="338">
        <f t="shared" ref="J15:J30" si="3">IF(F15=0,0,I15)</f>
        <v>0</v>
      </c>
      <c r="K15" s="278"/>
      <c r="L15" s="278"/>
      <c r="M15" s="289">
        <f t="shared" si="0"/>
        <v>0</v>
      </c>
      <c r="N15" s="289">
        <f t="shared" si="1"/>
        <v>0</v>
      </c>
      <c r="O15" s="327">
        <f>M15/12*F15</f>
        <v>0</v>
      </c>
      <c r="P15" s="1182"/>
      <c r="Q15" s="378"/>
      <c r="S15" s="417"/>
      <c r="T15" s="1201"/>
      <c r="U15" s="1201"/>
    </row>
    <row r="16" spans="1:24" ht="18" customHeight="1">
      <c r="A16" s="381"/>
      <c r="B16" s="1175">
        <v>4</v>
      </c>
      <c r="C16" s="1189" t="str">
        <f>IF('入力確認(1千万1円～)'!I7=0," ",'入力確認(1千万1円～)'!I7)</f>
        <v xml:space="preserve"> </v>
      </c>
      <c r="D16" s="1190"/>
      <c r="E16" s="316" t="s">
        <v>115</v>
      </c>
      <c r="F16" s="1180">
        <f>'入力確認(1千万1円～)'!E7</f>
        <v>0</v>
      </c>
      <c r="G16" s="328">
        <f>IF(F16=0,0,'入力確認(1千万1円～)'!L7)</f>
        <v>0</v>
      </c>
      <c r="H16" s="123" t="str">
        <f>IF('①　加入者'!H9="旧被",1,0)&amp;F41</f>
        <v>00</v>
      </c>
      <c r="I16" s="233">
        <f>IF(H16="00",D45,IF(H16="02",D45*D42,IF(H16="05",D45*D42,IF(H16="07",D45*D42,IF(H16="10",D45/2,IF(H16="12",D45/2,IF(H16="15",D45/2,IF(H16="17",D45*D42))))))))</f>
        <v>32000</v>
      </c>
      <c r="J16" s="329">
        <f t="shared" si="3"/>
        <v>0</v>
      </c>
      <c r="K16" s="276"/>
      <c r="L16" s="276"/>
      <c r="M16" s="287">
        <f t="shared" si="0"/>
        <v>0</v>
      </c>
      <c r="N16" s="290">
        <f t="shared" si="1"/>
        <v>0</v>
      </c>
      <c r="O16" s="192">
        <f t="shared" si="2"/>
        <v>0</v>
      </c>
      <c r="P16" s="1182">
        <f>SUM(O16:O18)</f>
        <v>0</v>
      </c>
      <c r="Q16" s="378"/>
      <c r="S16" s="413"/>
      <c r="T16" s="1201"/>
      <c r="U16" s="1201"/>
      <c r="W16" s="1202" t="s">
        <v>15</v>
      </c>
      <c r="X16" s="1203"/>
    </row>
    <row r="17" spans="1:27" ht="18" customHeight="1" thickBot="1">
      <c r="A17" s="381"/>
      <c r="B17" s="1175"/>
      <c r="C17" s="1191"/>
      <c r="D17" s="1192"/>
      <c r="E17" s="317" t="s">
        <v>116</v>
      </c>
      <c r="F17" s="1181"/>
      <c r="G17" s="331">
        <f>IF(F16=0,0,'入力確認(1千万1円～)'!M7)</f>
        <v>0</v>
      </c>
      <c r="H17" s="123" t="str">
        <f>IF('①　加入者'!H9="旧被",1,0)&amp;F41</f>
        <v>00</v>
      </c>
      <c r="I17" s="233">
        <f>IF(H17="00",D46,IF(H17="02",D46*D42,IF(H17="05",D46*D42,IF(H17="07",D46*D42,IF(H17="10",D46/2,IF(H17="12",D46/2,IF(H17="15",D46/2,IF(H17="17",D46*D42))))))))</f>
        <v>13000</v>
      </c>
      <c r="J17" s="332">
        <f>IF(F16=0,0,I17)</f>
        <v>0</v>
      </c>
      <c r="K17" s="279"/>
      <c r="L17" s="279"/>
      <c r="M17" s="247">
        <f t="shared" si="0"/>
        <v>0</v>
      </c>
      <c r="N17" s="320">
        <f t="shared" si="1"/>
        <v>0</v>
      </c>
      <c r="O17" s="247">
        <f>M17/12*F16</f>
        <v>0</v>
      </c>
      <c r="P17" s="1182"/>
      <c r="Q17" s="378"/>
      <c r="S17" s="417"/>
      <c r="T17" s="1201"/>
      <c r="U17" s="1201"/>
      <c r="W17" s="1204"/>
      <c r="X17" s="1205"/>
    </row>
    <row r="18" spans="1:27" ht="18" customHeight="1" thickTop="1">
      <c r="A18" s="381"/>
      <c r="B18" s="1175"/>
      <c r="C18" s="333" t="str">
        <f>IF(D18=" "," ","総所得：")</f>
        <v xml:space="preserve"> </v>
      </c>
      <c r="D18" s="334" t="str">
        <f>IF('入力確認(1千万1円～)'!K7=0," ",'入力確認(1千万1円～)'!K7)</f>
        <v xml:space="preserve"> </v>
      </c>
      <c r="E18" s="323" t="s">
        <v>117</v>
      </c>
      <c r="F18" s="294">
        <f>'入力確認(1千万1円～)'!H7</f>
        <v>0</v>
      </c>
      <c r="G18" s="335">
        <f>IF(F18=0,0,'入力確認(1千万1円～)'!N7)</f>
        <v>0</v>
      </c>
      <c r="H18" s="123" t="str">
        <f>IF('①　加入者'!H9="旧被",1,0)&amp;F41</f>
        <v>00</v>
      </c>
      <c r="I18" s="233">
        <f>IF(H18="00",D47,IF(H18="02",D47*D42,IF(H18="05",D47*D42,IF(H18="07",D47*D42,IF(H18="10",D47/2,IF(H18="12",D47/2,IF(H18="15",D47/2,IF(H18="17",D47*D42))))))))</f>
        <v>12500</v>
      </c>
      <c r="J18" s="325">
        <f t="shared" si="3"/>
        <v>0</v>
      </c>
      <c r="K18" s="278"/>
      <c r="L18" s="278"/>
      <c r="M18" s="289">
        <f t="shared" si="0"/>
        <v>0</v>
      </c>
      <c r="N18" s="327">
        <f t="shared" si="1"/>
        <v>0</v>
      </c>
      <c r="O18" s="288">
        <f>M18/12*F18</f>
        <v>0</v>
      </c>
      <c r="P18" s="1182"/>
      <c r="Q18" s="378"/>
      <c r="S18" s="413"/>
      <c r="T18" s="1201"/>
      <c r="U18" s="1201"/>
    </row>
    <row r="19" spans="1:27" ht="18" customHeight="1">
      <c r="A19" s="381"/>
      <c r="B19" s="1175">
        <v>5</v>
      </c>
      <c r="C19" s="1189" t="str">
        <f>IF('入力確認(1千万1円～)'!I8=0," ",'入力確認(1千万1円～)'!I8)</f>
        <v xml:space="preserve"> </v>
      </c>
      <c r="D19" s="1190"/>
      <c r="E19" s="316" t="s">
        <v>115</v>
      </c>
      <c r="F19" s="1180">
        <f>'入力確認(1千万1円～)'!E8</f>
        <v>0</v>
      </c>
      <c r="G19" s="339">
        <f>IF(F19=0,0,'入力確認(1千万1円～)'!L8)</f>
        <v>0</v>
      </c>
      <c r="H19" s="123" t="str">
        <f>IF('①　加入者'!H10="旧被",1,0)&amp;F41</f>
        <v>00</v>
      </c>
      <c r="I19" s="233">
        <f>IF(H19="00",D45,IF(H19="02",D45*D42,IF(H19="05",D45*D42,IF(H19="07",D45*D42,IF(H19="10",D45/2,IF(H19="12",D45/2,IF(H19="15",D45/2,IF(H19="17",D45*D42))))))))</f>
        <v>32000</v>
      </c>
      <c r="J19" s="329">
        <f t="shared" si="3"/>
        <v>0</v>
      </c>
      <c r="K19" s="281"/>
      <c r="L19" s="281"/>
      <c r="M19" s="192">
        <f t="shared" si="0"/>
        <v>0</v>
      </c>
      <c r="N19" s="290">
        <f t="shared" si="1"/>
        <v>0</v>
      </c>
      <c r="O19" s="192">
        <f t="shared" si="2"/>
        <v>0</v>
      </c>
      <c r="P19" s="1182">
        <f>SUM(O19:O21)</f>
        <v>0</v>
      </c>
      <c r="Q19" s="378"/>
      <c r="S19" s="417"/>
      <c r="T19" s="1201"/>
      <c r="U19" s="1201"/>
      <c r="W19" s="1207" t="s">
        <v>18</v>
      </c>
      <c r="X19" s="1208"/>
    </row>
    <row r="20" spans="1:27" ht="18" customHeight="1" thickBot="1">
      <c r="A20" s="381"/>
      <c r="B20" s="1175"/>
      <c r="C20" s="1191"/>
      <c r="D20" s="1192"/>
      <c r="E20" s="317" t="s">
        <v>116</v>
      </c>
      <c r="F20" s="1181"/>
      <c r="G20" s="284">
        <f>IF(F19=0,0,'入力確認(1千万1円～)'!M8)</f>
        <v>0</v>
      </c>
      <c r="H20" s="123" t="str">
        <f>IF('①　加入者'!H10="旧被",1,0)&amp;F41</f>
        <v>00</v>
      </c>
      <c r="I20" s="233">
        <f>IF(H20="00",D46,IF(H20="02",D46*D42,IF(H20="05",D46*D42,IF(H20="07",D46*D42,IF(H20="10",D46/2,IF(H20="12",D46/2,IF(H20="15",D46/2,IF(H20="17",D46*D42))))))))</f>
        <v>13000</v>
      </c>
      <c r="J20" s="337">
        <f>IF(F19=0,0,I20)</f>
        <v>0</v>
      </c>
      <c r="K20" s="279"/>
      <c r="L20" s="279"/>
      <c r="M20" s="247">
        <f t="shared" si="0"/>
        <v>0</v>
      </c>
      <c r="N20" s="320">
        <f t="shared" si="1"/>
        <v>0</v>
      </c>
      <c r="O20" s="320">
        <f>M20/12*F19</f>
        <v>0</v>
      </c>
      <c r="P20" s="1206"/>
      <c r="Q20" s="378"/>
      <c r="S20" s="413"/>
      <c r="T20" s="1201"/>
      <c r="U20" s="1201"/>
      <c r="W20" s="1209"/>
      <c r="X20" s="1210"/>
    </row>
    <row r="21" spans="1:27" ht="18" customHeight="1" thickTop="1">
      <c r="A21" s="381"/>
      <c r="B21" s="1175"/>
      <c r="C21" s="333" t="str">
        <f>IF(D21=" "," ","総所得：")</f>
        <v xml:space="preserve"> </v>
      </c>
      <c r="D21" s="334" t="str">
        <f>IF('入力確認(1千万1円～)'!K8=0," ",'入力確認(1千万1円～)'!K8)</f>
        <v xml:space="preserve"> </v>
      </c>
      <c r="E21" s="323" t="s">
        <v>117</v>
      </c>
      <c r="F21" s="294">
        <f>'入力確認(1千万1円～)'!H8</f>
        <v>0</v>
      </c>
      <c r="G21" s="335">
        <f>IF(F21=0,0,'入力確認(1千万1円～)'!N8)</f>
        <v>0</v>
      </c>
      <c r="H21" s="123" t="str">
        <f>IF('①　加入者'!H10="旧被",1,0)&amp;F41</f>
        <v>00</v>
      </c>
      <c r="I21" s="233">
        <f>IF(H21="00",D47,IF(H21="02",D47*D42,IF(H21="05",D47*D42,IF(H21="07",D47*D42,IF(H21="10",D47/2,IF(H21="12",D47/2,IF(H21="15",D47/2,IF(H21="17",D47*D42))))))))</f>
        <v>12500</v>
      </c>
      <c r="J21" s="338">
        <f t="shared" si="3"/>
        <v>0</v>
      </c>
      <c r="K21" s="278"/>
      <c r="L21" s="278"/>
      <c r="M21" s="289">
        <f t="shared" si="0"/>
        <v>0</v>
      </c>
      <c r="N21" s="327">
        <f t="shared" si="1"/>
        <v>0</v>
      </c>
      <c r="O21" s="327">
        <f t="shared" si="2"/>
        <v>0</v>
      </c>
      <c r="P21" s="1182"/>
      <c r="Q21" s="378"/>
      <c r="S21" s="417"/>
      <c r="T21" s="1201"/>
      <c r="U21" s="1201"/>
    </row>
    <row r="22" spans="1:27" ht="18" customHeight="1">
      <c r="A22" s="381"/>
      <c r="B22" s="1175">
        <v>6</v>
      </c>
      <c r="C22" s="1189" t="str">
        <f>IF('入力確認(1千万1円～)'!I9=0," ",'入力確認(1千万1円～)'!I9)</f>
        <v xml:space="preserve"> </v>
      </c>
      <c r="D22" s="1190"/>
      <c r="E22" s="316" t="s">
        <v>115</v>
      </c>
      <c r="F22" s="1180">
        <f>'入力確認(1千万1円～)'!E9</f>
        <v>0</v>
      </c>
      <c r="G22" s="51">
        <f>IF(F22=0,0,'入力確認(1千万1円～)'!L9)</f>
        <v>0</v>
      </c>
      <c r="H22" s="123" t="str">
        <f>IF('①　加入者'!H11="旧被",1,0)&amp;F41</f>
        <v>00</v>
      </c>
      <c r="I22" s="233">
        <f>IF(H22="00",D45,IF(H22="02",D45*D42,IF(H22="05",D45*D42,IF(H22="07",D45*D42,IF(H22="10",D45/2,IF(H22="12",D45/2,IF(H22="15",D45/2,IF(H22="17",D45*D42))))))))</f>
        <v>32000</v>
      </c>
      <c r="J22" s="329">
        <f t="shared" si="3"/>
        <v>0</v>
      </c>
      <c r="K22" s="281"/>
      <c r="L22" s="281"/>
      <c r="M22" s="192">
        <f t="shared" si="0"/>
        <v>0</v>
      </c>
      <c r="N22" s="290">
        <f t="shared" si="1"/>
        <v>0</v>
      </c>
      <c r="O22" s="192">
        <f t="shared" si="2"/>
        <v>0</v>
      </c>
      <c r="P22" s="1182">
        <f>SUM(O22:O24)</f>
        <v>0</v>
      </c>
      <c r="Q22" s="378"/>
      <c r="S22" s="413"/>
      <c r="T22" s="1201"/>
      <c r="U22" s="1201"/>
    </row>
    <row r="23" spans="1:27" ht="18" customHeight="1" thickBot="1">
      <c r="A23" s="381"/>
      <c r="B23" s="1175"/>
      <c r="C23" s="1191"/>
      <c r="D23" s="1192"/>
      <c r="E23" s="317" t="s">
        <v>116</v>
      </c>
      <c r="F23" s="1181"/>
      <c r="G23" s="331">
        <f>IF(F22=0,0,'入力確認(1千万1円～)'!M9)</f>
        <v>0</v>
      </c>
      <c r="H23" s="123" t="str">
        <f>IF('①　加入者'!H11="旧被",1,0)&amp;F41</f>
        <v>00</v>
      </c>
      <c r="I23" s="233">
        <f>IF(H23="00",D46,IF(H23="02",D46*D42,IF(H23="05",D46*D42,IF(H23="07",D46*D42,IF(H23="10",D46/2,IF(H23="12",D46/2,IF(H23="15",D46/2,IF(H23="17",D46*D42))))))))</f>
        <v>13000</v>
      </c>
      <c r="J23" s="332">
        <f>IF(F22=0,0,I23)</f>
        <v>0</v>
      </c>
      <c r="K23" s="279"/>
      <c r="L23" s="279"/>
      <c r="M23" s="247">
        <f t="shared" si="0"/>
        <v>0</v>
      </c>
      <c r="N23" s="320">
        <f t="shared" si="1"/>
        <v>0</v>
      </c>
      <c r="O23" s="320">
        <f>M23/12*F22</f>
        <v>0</v>
      </c>
      <c r="P23" s="1206"/>
      <c r="Q23" s="378"/>
      <c r="S23" s="424"/>
      <c r="T23" s="1201"/>
      <c r="U23" s="1201"/>
    </row>
    <row r="24" spans="1:27" ht="18" customHeight="1" thickTop="1">
      <c r="A24" s="381"/>
      <c r="B24" s="1175"/>
      <c r="C24" s="333" t="str">
        <f>IF(D24=" "," ","総所得：")</f>
        <v xml:space="preserve"> </v>
      </c>
      <c r="D24" s="334" t="str">
        <f>IF('入力確認(1千万1円～)'!K9=0," ",'入力確認(1千万1円～)'!K9)</f>
        <v xml:space="preserve"> </v>
      </c>
      <c r="E24" s="323" t="s">
        <v>117</v>
      </c>
      <c r="F24" s="294">
        <f>'入力確認(1千万1円～)'!H9</f>
        <v>0</v>
      </c>
      <c r="G24" s="335">
        <f>IF(F24=0,0,'入力確認(1千万1円～)'!N9)</f>
        <v>0</v>
      </c>
      <c r="H24" s="123" t="str">
        <f>IF('①　加入者'!H11="旧被",1,0)&amp;F41</f>
        <v>00</v>
      </c>
      <c r="I24" s="233">
        <f>IF(H24="00",D47,IF(H24="02",D47*D42,IF(H24="05",D47*D42,IF(H24="07",D47*D42,IF(H24="10",D47/2,IF(H24="12",D47/2,IF(H24="15",D47/2,IF(H24="17",D47*D42))))))))</f>
        <v>12500</v>
      </c>
      <c r="J24" s="325">
        <f t="shared" si="3"/>
        <v>0</v>
      </c>
      <c r="K24" s="278"/>
      <c r="L24" s="278"/>
      <c r="M24" s="289">
        <f t="shared" si="0"/>
        <v>0</v>
      </c>
      <c r="N24" s="327">
        <f t="shared" si="1"/>
        <v>0</v>
      </c>
      <c r="O24" s="327">
        <f t="shared" si="2"/>
        <v>0</v>
      </c>
      <c r="P24" s="1182"/>
      <c r="Q24" s="378"/>
      <c r="S24" s="413"/>
      <c r="T24" s="1201"/>
      <c r="U24" s="1201"/>
    </row>
    <row r="25" spans="1:27" ht="18" customHeight="1">
      <c r="A25" s="381"/>
      <c r="B25" s="1175">
        <v>7</v>
      </c>
      <c r="C25" s="1189" t="str">
        <f>IF('入力確認(1千万1円～)'!I10=0," ",'入力確認(1千万1円～)'!I10)</f>
        <v xml:space="preserve"> </v>
      </c>
      <c r="D25" s="1190"/>
      <c r="E25" s="316" t="s">
        <v>115</v>
      </c>
      <c r="F25" s="1180">
        <f>'入力確認(1千万1円～)'!E10</f>
        <v>0</v>
      </c>
      <c r="G25" s="339">
        <f>IF(F25=0,0,'入力確認(1千万1円～)'!L10)</f>
        <v>0</v>
      </c>
      <c r="H25" s="123" t="str">
        <f>IF('①　加入者'!H12="旧被",1,0)&amp;F41</f>
        <v>00</v>
      </c>
      <c r="I25" s="233">
        <f>IF(H25="00",D45,IF(H25="02",D45*D42,IF(H25="05",D45*D42,IF(H25="07",D45*D42,IF(H25="10",D45/2,IF(H25="12",D45/2,IF(H25="15",D45/2,IF(H25="17",D45*D42))))))))</f>
        <v>32000</v>
      </c>
      <c r="J25" s="329">
        <f t="shared" si="3"/>
        <v>0</v>
      </c>
      <c r="K25" s="281"/>
      <c r="L25" s="281"/>
      <c r="M25" s="192">
        <f t="shared" si="0"/>
        <v>0</v>
      </c>
      <c r="N25" s="290">
        <f t="shared" si="1"/>
        <v>0</v>
      </c>
      <c r="O25" s="192">
        <f t="shared" si="2"/>
        <v>0</v>
      </c>
      <c r="P25" s="1182">
        <f>SUM(O25:O27)</f>
        <v>0</v>
      </c>
      <c r="Q25" s="378"/>
      <c r="S25" s="418"/>
      <c r="T25" s="419"/>
      <c r="U25" s="419"/>
    </row>
    <row r="26" spans="1:27" ht="18" customHeight="1" thickBot="1">
      <c r="A26" s="381"/>
      <c r="B26" s="1211"/>
      <c r="C26" s="1191"/>
      <c r="D26" s="1192"/>
      <c r="E26" s="317" t="s">
        <v>116</v>
      </c>
      <c r="F26" s="1181"/>
      <c r="G26" s="331">
        <f>IF(F25=0,0,'入力確認(1千万1円～)'!M10)</f>
        <v>0</v>
      </c>
      <c r="H26" s="123" t="str">
        <f>IF('①　加入者'!H12="旧被",1,0)&amp;F41</f>
        <v>00</v>
      </c>
      <c r="I26" s="233">
        <f>IF(H26="00",D46,IF(H26="02",D46*D42,IF(H26="05",D46*D42,IF(H26="07",D46*D42,IF(H26="10",D46/2,IF(H26="12",D46/2,IF(H26="15",D46/2,IF(H26="17",D46*D42))))))))</f>
        <v>13000</v>
      </c>
      <c r="J26" s="332">
        <f>IF(F25=0,0,I26)</f>
        <v>0</v>
      </c>
      <c r="K26" s="279"/>
      <c r="L26" s="279"/>
      <c r="M26" s="247">
        <f t="shared" si="0"/>
        <v>0</v>
      </c>
      <c r="N26" s="320">
        <f t="shared" si="1"/>
        <v>0</v>
      </c>
      <c r="O26" s="320">
        <f>M26/12*F25</f>
        <v>0</v>
      </c>
      <c r="P26" s="1212"/>
      <c r="Q26" s="378"/>
      <c r="S26" s="1201"/>
      <c r="T26" s="1201"/>
      <c r="U26" s="1201"/>
    </row>
    <row r="27" spans="1:27" ht="18" customHeight="1" thickTop="1">
      <c r="A27" s="381"/>
      <c r="B27" s="1211"/>
      <c r="C27" s="333" t="str">
        <f>IF(D27=" "," ","総所得：")</f>
        <v xml:space="preserve"> </v>
      </c>
      <c r="D27" s="334" t="str">
        <f>IF('入力確認(1千万1円～)'!K10=0," ",'入力確認(1千万1円～)'!K10)</f>
        <v xml:space="preserve"> </v>
      </c>
      <c r="E27" s="323" t="s">
        <v>117</v>
      </c>
      <c r="F27" s="317">
        <f>'入力確認(1千万1円～)'!H10</f>
        <v>0</v>
      </c>
      <c r="G27" s="340">
        <f>IF(F27=0,0,'入力確認(1千万1円～)'!N10)</f>
        <v>0</v>
      </c>
      <c r="H27" s="123" t="str">
        <f>IF('①　加入者'!H12="旧被",1,0)&amp;F41</f>
        <v>00</v>
      </c>
      <c r="I27" s="233">
        <f>IF(H27="00",D47,IF(H27="02",D47*D42,IF(H27="05",D47*D42,IF(H27="07",D47*D42,IF(H27="10",D47/2,IF(H27="12",D47/2,IF(H27="15",D47/2,IF(H27="17",D47*D42))))))))</f>
        <v>12500</v>
      </c>
      <c r="J27" s="325">
        <f t="shared" si="3"/>
        <v>0</v>
      </c>
      <c r="K27" s="280"/>
      <c r="L27" s="280"/>
      <c r="M27" s="290">
        <f t="shared" si="0"/>
        <v>0</v>
      </c>
      <c r="N27" s="327">
        <f t="shared" si="1"/>
        <v>0</v>
      </c>
      <c r="O27" s="327">
        <f t="shared" si="2"/>
        <v>0</v>
      </c>
      <c r="P27" s="1182"/>
      <c r="Q27" s="378"/>
      <c r="S27" s="1201"/>
      <c r="T27" s="1201"/>
      <c r="U27" s="1201"/>
    </row>
    <row r="28" spans="1:27" ht="18" customHeight="1">
      <c r="A28" s="381"/>
      <c r="B28" s="1175">
        <v>8</v>
      </c>
      <c r="C28" s="1189" t="str">
        <f>IF('入力確認(1千万1円～)'!I11=0," ",'入力確認(1千万1円～)'!I11)</f>
        <v xml:space="preserve"> </v>
      </c>
      <c r="D28" s="1190"/>
      <c r="E28" s="316" t="s">
        <v>115</v>
      </c>
      <c r="F28" s="1180">
        <f>'入力確認(1千万1円～)'!E11</f>
        <v>0</v>
      </c>
      <c r="G28" s="339">
        <f>IF(F28=0,0,'入力確認(1千万1円～)'!L11)</f>
        <v>0</v>
      </c>
      <c r="H28" s="123" t="str">
        <f>IF('①　加入者'!H13="旧被",1,0)&amp;F41</f>
        <v>00</v>
      </c>
      <c r="I28" s="233">
        <f>IF(H28="00",D45,IF(H28="02",D45*D42,IF(H28="05",D45*D42,IF(H28="07",D45*D42,IF(H28="10",D45/2,IF(H28="12",D45/2,IF(H28="15",D45/2,IF(H28="17",D45*D42))))))))</f>
        <v>32000</v>
      </c>
      <c r="J28" s="329">
        <f t="shared" si="3"/>
        <v>0</v>
      </c>
      <c r="K28" s="281"/>
      <c r="L28" s="281"/>
      <c r="M28" s="192">
        <f t="shared" si="0"/>
        <v>0</v>
      </c>
      <c r="N28" s="290">
        <f t="shared" si="1"/>
        <v>0</v>
      </c>
      <c r="O28" s="192">
        <f t="shared" si="2"/>
        <v>0</v>
      </c>
      <c r="P28" s="1182">
        <f>SUM(O28:O30)</f>
        <v>0</v>
      </c>
      <c r="Q28" s="378"/>
      <c r="S28" s="1201"/>
      <c r="T28" s="1201"/>
      <c r="U28" s="1201"/>
      <c r="W28" s="53"/>
      <c r="X28" s="53"/>
    </row>
    <row r="29" spans="1:27" ht="18" customHeight="1" thickBot="1">
      <c r="A29" s="381"/>
      <c r="B29" s="1211"/>
      <c r="C29" s="1191"/>
      <c r="D29" s="1192"/>
      <c r="E29" s="317" t="s">
        <v>116</v>
      </c>
      <c r="F29" s="1181"/>
      <c r="G29" s="331">
        <f>IF(F28=0,0,'入力確認(1千万1円～)'!M11)</f>
        <v>0</v>
      </c>
      <c r="H29" s="123" t="str">
        <f>IF('①　加入者'!H13="旧被",1,0)&amp;F41</f>
        <v>00</v>
      </c>
      <c r="I29" s="233">
        <f>IF(H29="00",D46,IF(H29="02",D46*D42,IF(H29="05",D46*D42,IF(H29="07",D46*D42,IF(H29="10",D46/2,IF(H29="12",D46/2,IF(H29="15",D46/2,IF(H29="17",D46*D42))))))))</f>
        <v>13000</v>
      </c>
      <c r="J29" s="332">
        <f>IF(F28=0,0,I29)</f>
        <v>0</v>
      </c>
      <c r="K29" s="279"/>
      <c r="L29" s="279"/>
      <c r="M29" s="247">
        <f t="shared" si="0"/>
        <v>0</v>
      </c>
      <c r="N29" s="320">
        <f t="shared" si="1"/>
        <v>0</v>
      </c>
      <c r="O29" s="247">
        <f>M29/12*F28</f>
        <v>0</v>
      </c>
      <c r="P29" s="1214"/>
      <c r="Q29" s="378"/>
      <c r="S29" s="1201"/>
      <c r="T29" s="1201"/>
      <c r="U29" s="1201"/>
    </row>
    <row r="30" spans="1:27" ht="18" customHeight="1" thickTop="1" thickBot="1">
      <c r="A30" s="381"/>
      <c r="B30" s="1213"/>
      <c r="C30" s="341" t="str">
        <f>IF(D30=" "," ","総所得：")</f>
        <v xml:space="preserve"> </v>
      </c>
      <c r="D30" s="342" t="str">
        <f>IF('入力確認(1千万1円～)'!K11=0," ",'入力確認(1千万1円～)'!K11)</f>
        <v xml:space="preserve"> </v>
      </c>
      <c r="E30" s="323" t="s">
        <v>117</v>
      </c>
      <c r="F30" s="343">
        <f>'入力確認(1千万1円～)'!H11</f>
        <v>0</v>
      </c>
      <c r="G30" s="344">
        <f>IF(F30=0,0,'入力確認(1千万1円～)'!N11)</f>
        <v>0</v>
      </c>
      <c r="H30" s="123" t="str">
        <f>IF('①　加入者'!H13="旧被",1,0)&amp;F41</f>
        <v>00</v>
      </c>
      <c r="I30" s="234">
        <f>IF(H30="00",D47,IF(H30="02",D47*D42,IF(H30="05",D47*D42,IF(H30="07",D47*D42,IF(H30="10",D47/2,IF(H30="12",D47/2,IF(H30="15",D47/2,IF(H30="17",D47*D42))))))))</f>
        <v>12500</v>
      </c>
      <c r="J30" s="345">
        <f t="shared" si="3"/>
        <v>0</v>
      </c>
      <c r="K30" s="282"/>
      <c r="L30" s="282"/>
      <c r="M30" s="243">
        <f t="shared" si="0"/>
        <v>0</v>
      </c>
      <c r="N30" s="346">
        <f t="shared" si="1"/>
        <v>0</v>
      </c>
      <c r="O30" s="288">
        <f t="shared" si="2"/>
        <v>0</v>
      </c>
      <c r="P30" s="1215"/>
      <c r="Q30" s="378"/>
      <c r="S30" s="1201"/>
      <c r="T30" s="1201"/>
      <c r="U30" s="1201"/>
    </row>
    <row r="31" spans="1:27" s="53" customFormat="1" ht="18" customHeight="1" thickBot="1">
      <c r="A31" s="369"/>
      <c r="B31" s="167"/>
      <c r="C31" s="168"/>
      <c r="D31" s="168"/>
      <c r="E31" s="169"/>
      <c r="F31" s="170"/>
      <c r="G31" s="171"/>
      <c r="H31" s="171"/>
      <c r="I31" s="172"/>
      <c r="J31" s="171"/>
      <c r="K31" s="172"/>
      <c r="L31" s="172"/>
      <c r="M31" s="170"/>
      <c r="N31" s="169"/>
      <c r="O31" s="169"/>
      <c r="P31" s="170"/>
      <c r="Q31" s="379"/>
      <c r="S31" s="1201"/>
      <c r="T31" s="1201"/>
      <c r="U31" s="1201"/>
    </row>
    <row r="32" spans="1:27" ht="18" customHeight="1">
      <c r="A32" s="381"/>
      <c r="B32" s="1220" t="s">
        <v>4</v>
      </c>
      <c r="C32" s="1221"/>
      <c r="D32" s="1222"/>
      <c r="E32" s="347" t="s">
        <v>115</v>
      </c>
      <c r="F32" s="351">
        <f>IF('②　加入月'!L6=0,MAX(F7,F10,F13,F16,F19,F22,F25,F28),'②　加入月'!L6)</f>
        <v>12</v>
      </c>
      <c r="G32" s="348">
        <f>G7+G10+G13+G16+G19+G22+G25+G28</f>
        <v>9360</v>
      </c>
      <c r="H32" s="240"/>
      <c r="I32" s="240"/>
      <c r="J32" s="240">
        <f>J7+J10+J13+J16+J19+J22+J25+J28</f>
        <v>32000</v>
      </c>
      <c r="K32" s="349">
        <f>IF(J32=0,0,D43)</f>
        <v>0</v>
      </c>
      <c r="L32" s="283">
        <f>IF(J32=0,0,O42+Q42)</f>
        <v>0</v>
      </c>
      <c r="M32" s="240">
        <f>G32+J32+K32</f>
        <v>41360</v>
      </c>
      <c r="N32" s="240">
        <f>ROUNDDOWN(M32/12,0)</f>
        <v>3446</v>
      </c>
      <c r="O32" s="240">
        <f>ROUNDDOWN(O7+O10+O13+O16+O19+O22+O25+O28+O42+Q42,-2)</f>
        <v>41300</v>
      </c>
      <c r="P32" s="1228">
        <f>SUM(O32:O34)</f>
        <v>67700</v>
      </c>
      <c r="Q32" s="378"/>
      <c r="S32" s="1201"/>
      <c r="T32" s="1201"/>
      <c r="U32" s="1201"/>
      <c r="W32" s="110" t="str">
        <f>IF(O32&lt;='ライブラリ (10,000,001円～)'!D13,"　","限度超過")</f>
        <v>　</v>
      </c>
      <c r="X32" s="1231" t="str">
        <f>IF(N32&gt;='ライブラリ (10,000,001円～)'!D19,"月割限超⇒月割入力シートへ"," ")</f>
        <v xml:space="preserve"> </v>
      </c>
      <c r="Y32" s="1231"/>
      <c r="Z32" s="1231"/>
      <c r="AA32" s="1231"/>
    </row>
    <row r="33" spans="1:27" ht="18" customHeight="1">
      <c r="A33" s="381"/>
      <c r="B33" s="1223"/>
      <c r="C33" s="846"/>
      <c r="D33" s="1224"/>
      <c r="E33" s="330" t="s">
        <v>116</v>
      </c>
      <c r="F33" s="352">
        <f>IF('②　加入月'!L6=0,MAX(F7,F10,F13,F16,F19,F22,F25,F28),'②　加入月'!L6)</f>
        <v>12</v>
      </c>
      <c r="G33" s="331">
        <f>G8+G11+G14+G17+G20+G23+G26+G29</f>
        <v>2520</v>
      </c>
      <c r="H33" s="247"/>
      <c r="I33" s="247"/>
      <c r="J33" s="247">
        <f>J8+J11+J14+J17+J20+J23+J26+J29</f>
        <v>13000</v>
      </c>
      <c r="K33" s="331">
        <f>IF(J33=0,0,D44)</f>
        <v>0</v>
      </c>
      <c r="L33" s="284">
        <f>IF(J33=0,0,O43+Q43)</f>
        <v>0</v>
      </c>
      <c r="M33" s="247">
        <f>G33+J33+K33</f>
        <v>15520</v>
      </c>
      <c r="N33" s="247">
        <f>ROUNDDOWN(M33/12,0)</f>
        <v>1293</v>
      </c>
      <c r="O33" s="247">
        <f>ROUNDDOWN(O8+O11+O14+O17+O20+O23+O26+O29+O43+Q43,-2)</f>
        <v>15500</v>
      </c>
      <c r="P33" s="1229"/>
      <c r="Q33" s="378"/>
      <c r="S33" s="1201"/>
      <c r="T33" s="1201"/>
      <c r="U33" s="1201"/>
      <c r="W33" s="110" t="str">
        <f>IF(O33&lt;='ライブラリ (10,000,001円～)'!G13,"  ","限度超過")</f>
        <v xml:space="preserve">  </v>
      </c>
      <c r="X33" s="1231" t="str">
        <f>IF(N33&gt;='ライブラリ (10,000,001円～)'!G19,"月割限超⇒月割入力シートへ"," ")</f>
        <v xml:space="preserve"> </v>
      </c>
      <c r="Y33" s="1231"/>
      <c r="Z33" s="1231"/>
      <c r="AA33" s="1231"/>
    </row>
    <row r="34" spans="1:27" ht="18" customHeight="1" thickBot="1">
      <c r="A34" s="381"/>
      <c r="B34" s="1225"/>
      <c r="C34" s="1226"/>
      <c r="D34" s="1227"/>
      <c r="E34" s="343" t="s">
        <v>117</v>
      </c>
      <c r="F34" s="353">
        <f>IF('②　加入月'!M6=0,MAX(F9,F12,F15,F18,F21,F24,F27,F30),'②　加入月'!M6)</f>
        <v>9</v>
      </c>
      <c r="G34" s="350">
        <f>G9+G12+G15+G18+G21+G24+G27+G30</f>
        <v>2160.0000000000005</v>
      </c>
      <c r="H34" s="243"/>
      <c r="I34" s="243"/>
      <c r="J34" s="243">
        <f>J9+J12+J15+J18+J21+J24+J27+J30</f>
        <v>12500</v>
      </c>
      <c r="K34" s="350">
        <v>0</v>
      </c>
      <c r="L34" s="285">
        <f>IF(J34=0,0,'ライブラリ (10,000,001円～)'!J10*D42)</f>
        <v>0</v>
      </c>
      <c r="M34" s="243">
        <f>G34+J34+K34</f>
        <v>14660</v>
      </c>
      <c r="N34" s="243">
        <f>ROUNDDOWN(M34/12,0)</f>
        <v>1221</v>
      </c>
      <c r="O34" s="243">
        <f>ROUNDDOWN(O9+O12+O15+O18+O21+O24+O27+O30,-2)</f>
        <v>10900</v>
      </c>
      <c r="P34" s="1230"/>
      <c r="Q34" s="378"/>
      <c r="S34" s="1201"/>
      <c r="T34" s="1201"/>
      <c r="U34" s="1201"/>
      <c r="W34" s="110" t="str">
        <f>IF(O34&lt;='ライブラリ (10,000,001円～)'!J13,"  ","限度超過")</f>
        <v xml:space="preserve">  </v>
      </c>
      <c r="X34" s="1231" t="str">
        <f>IF(N34&gt;='ライブラリ (10,000,001円～)'!J19,"月割限超⇒月割入力シートへ"," ")</f>
        <v xml:space="preserve"> </v>
      </c>
      <c r="Y34" s="1231"/>
      <c r="Z34" s="1231"/>
      <c r="AA34" s="1231"/>
    </row>
    <row r="35" spans="1:27" ht="18" customHeight="1" thickBot="1">
      <c r="A35" s="382"/>
      <c r="B35" s="373"/>
      <c r="C35" s="373"/>
      <c r="D35" s="373"/>
      <c r="E35" s="373"/>
      <c r="F35" s="373"/>
      <c r="G35" s="373"/>
      <c r="H35" s="373"/>
      <c r="I35" s="373"/>
      <c r="J35" s="373"/>
      <c r="K35" s="374"/>
      <c r="L35" s="373"/>
      <c r="M35" s="373"/>
      <c r="N35" s="373"/>
      <c r="O35" s="373"/>
      <c r="P35" s="373"/>
      <c r="Q35" s="380"/>
      <c r="S35" s="1201"/>
      <c r="T35" s="1201"/>
      <c r="U35" s="1201"/>
      <c r="W35" s="1232" t="s">
        <v>154</v>
      </c>
      <c r="X35" s="1232"/>
      <c r="Y35" s="1233"/>
    </row>
    <row r="36" spans="1:27" ht="18" customHeight="1" thickBot="1">
      <c r="A36" s="113"/>
      <c r="B36" s="115"/>
      <c r="C36" s="1216" t="s">
        <v>152</v>
      </c>
      <c r="D36" s="1216"/>
      <c r="E36" s="1216"/>
      <c r="F36" s="1216"/>
      <c r="G36" s="1216"/>
      <c r="H36" s="1216"/>
      <c r="I36" s="1216"/>
      <c r="J36" s="1217"/>
      <c r="K36" s="392"/>
      <c r="L36" s="386"/>
      <c r="M36" s="387" t="s">
        <v>134</v>
      </c>
      <c r="N36" s="387"/>
      <c r="O36" s="387" t="s">
        <v>135</v>
      </c>
      <c r="P36" s="388"/>
      <c r="Q36" s="113"/>
      <c r="S36" s="1201"/>
      <c r="T36" s="1201"/>
      <c r="U36" s="1201"/>
      <c r="W36" s="1234"/>
      <c r="X36" s="1234"/>
      <c r="Y36" s="1235"/>
    </row>
    <row r="37" spans="1:27" ht="18" customHeight="1">
      <c r="A37" s="113"/>
      <c r="B37" s="115"/>
      <c r="C37" s="1218"/>
      <c r="D37" s="1218"/>
      <c r="E37" s="1218"/>
      <c r="F37" s="1218"/>
      <c r="G37" s="1218"/>
      <c r="H37" s="1218"/>
      <c r="I37" s="1218"/>
      <c r="J37" s="1219"/>
      <c r="K37" s="389" t="s">
        <v>7</v>
      </c>
      <c r="L37" s="385"/>
      <c r="M37" s="393" t="s">
        <v>138</v>
      </c>
      <c r="N37" s="394"/>
      <c r="O37" s="400" t="s">
        <v>166</v>
      </c>
      <c r="P37" s="403"/>
      <c r="Q37" s="113"/>
      <c r="S37" s="1201"/>
      <c r="T37" s="1201"/>
      <c r="U37" s="1201"/>
    </row>
    <row r="38" spans="1:27" ht="18" customHeight="1">
      <c r="A38" s="113"/>
      <c r="B38" s="115"/>
      <c r="C38" s="1218"/>
      <c r="D38" s="1218"/>
      <c r="E38" s="1218"/>
      <c r="F38" s="1218"/>
      <c r="G38" s="1218"/>
      <c r="H38" s="1218"/>
      <c r="I38" s="1218"/>
      <c r="J38" s="1219"/>
      <c r="K38" s="390" t="s">
        <v>19</v>
      </c>
      <c r="L38" s="383"/>
      <c r="M38" s="395" t="s">
        <v>146</v>
      </c>
      <c r="N38" s="396"/>
      <c r="O38" s="401" t="s">
        <v>165</v>
      </c>
      <c r="P38" s="404"/>
      <c r="Q38" s="113"/>
    </row>
    <row r="39" spans="1:27" ht="18" customHeight="1" thickBot="1">
      <c r="A39" s="113"/>
      <c r="B39" s="115"/>
      <c r="C39" s="370"/>
      <c r="D39" s="370"/>
      <c r="E39" s="370"/>
      <c r="F39" s="370"/>
      <c r="G39" s="370"/>
      <c r="H39" s="370"/>
      <c r="I39" s="370"/>
      <c r="J39" s="370"/>
      <c r="K39" s="391" t="s">
        <v>8</v>
      </c>
      <c r="L39" s="384"/>
      <c r="M39" s="397" t="s">
        <v>164</v>
      </c>
      <c r="N39" s="398"/>
      <c r="O39" s="402" t="s">
        <v>148</v>
      </c>
      <c r="P39" s="399"/>
      <c r="Q39" s="113"/>
    </row>
    <row r="40" spans="1:27" ht="13.5" thickBot="1"/>
    <row r="41" spans="1:27" ht="29.25" customHeight="1" thickBot="1">
      <c r="B41" s="1240" t="s">
        <v>25</v>
      </c>
      <c r="C41" s="1241"/>
      <c r="D41" s="1246" t="str">
        <f>'入力確認(1千万1円～)'!G14</f>
        <v>軽 減 な し</v>
      </c>
      <c r="E41" s="1247"/>
      <c r="F41" s="126">
        <f>'入力確認(1千万1円～)'!N19</f>
        <v>0</v>
      </c>
      <c r="H41" s="113"/>
      <c r="I41" s="113"/>
      <c r="J41" s="309"/>
      <c r="K41" s="1248" t="s">
        <v>32</v>
      </c>
      <c r="L41" s="1248"/>
      <c r="M41" s="1248"/>
      <c r="N41" s="1248"/>
      <c r="O41" s="1248"/>
      <c r="P41" s="1248" t="s">
        <v>28</v>
      </c>
      <c r="Q41" s="1248"/>
      <c r="R41" s="1248"/>
      <c r="S41" s="1248"/>
      <c r="T41" s="231"/>
      <c r="U41" s="231"/>
      <c r="V41" s="113"/>
    </row>
    <row r="42" spans="1:27" ht="29.25" customHeight="1" thickBot="1">
      <c r="B42" s="1236" t="s">
        <v>30</v>
      </c>
      <c r="C42" s="1237"/>
      <c r="D42" s="1238">
        <f>'入力確認(1千万1円～)'!M19</f>
        <v>1</v>
      </c>
      <c r="E42" s="1239"/>
      <c r="F42" s="127"/>
      <c r="J42" s="129" t="s">
        <v>5</v>
      </c>
      <c r="K42" s="130">
        <f>'②　加入月'!K6</f>
        <v>0</v>
      </c>
      <c r="L42" s="130"/>
      <c r="M42" s="128">
        <f>D43/12*K42</f>
        <v>0</v>
      </c>
      <c r="N42" s="128"/>
      <c r="O42" s="128">
        <f>M42/2</f>
        <v>0</v>
      </c>
      <c r="P42" s="130">
        <f>MAX(F7,F10,F13,F16,F19,F22,F25,F28,E49)-K42</f>
        <v>12</v>
      </c>
      <c r="Q42" s="1248">
        <f>D43/12*P42</f>
        <v>0</v>
      </c>
      <c r="R42" s="1248"/>
      <c r="S42" s="1248"/>
      <c r="T42" s="231"/>
      <c r="U42" s="231"/>
    </row>
    <row r="43" spans="1:27" ht="29.25" customHeight="1">
      <c r="B43" s="1249" t="s">
        <v>94</v>
      </c>
      <c r="C43" s="1250"/>
      <c r="D43" s="1251">
        <f>'ライブラリ (10,000,001円～)'!D10*D42</f>
        <v>0</v>
      </c>
      <c r="E43" s="1252"/>
      <c r="F43" s="115"/>
      <c r="J43" s="128" t="s">
        <v>20</v>
      </c>
      <c r="K43" s="130">
        <f>'②　加入月'!K6</f>
        <v>0</v>
      </c>
      <c r="L43" s="130"/>
      <c r="M43" s="128">
        <f>D44/12*K43</f>
        <v>0</v>
      </c>
      <c r="N43" s="128"/>
      <c r="O43" s="128">
        <f>M43/2</f>
        <v>0</v>
      </c>
      <c r="P43" s="130">
        <f>MAX(F7,F10,F13,F16,F19,F22,F25,F28,E49)-K43</f>
        <v>12</v>
      </c>
      <c r="Q43" s="1248">
        <f>D44/12*P43</f>
        <v>0</v>
      </c>
      <c r="R43" s="1248"/>
      <c r="S43" s="1248"/>
      <c r="T43" s="231"/>
      <c r="U43" s="231"/>
    </row>
    <row r="44" spans="1:27" ht="29.25" customHeight="1" thickBot="1">
      <c r="B44" s="1257" t="s">
        <v>95</v>
      </c>
      <c r="C44" s="1243"/>
      <c r="D44" s="1258">
        <f>'ライブラリ (10,000,001円～)'!G10*D42</f>
        <v>0</v>
      </c>
      <c r="E44" s="1259"/>
      <c r="F44" s="116"/>
      <c r="I44" s="1260"/>
      <c r="J44" s="231"/>
    </row>
    <row r="45" spans="1:27" ht="29.25" customHeight="1">
      <c r="B45" s="1261" t="s">
        <v>74</v>
      </c>
      <c r="C45" s="1250"/>
      <c r="D45" s="1262">
        <f>'ライブラリ (10,000,001円～)'!D7</f>
        <v>32000</v>
      </c>
      <c r="E45" s="1263"/>
      <c r="F45" s="116"/>
      <c r="I45" s="1260"/>
      <c r="J45" s="231"/>
    </row>
    <row r="46" spans="1:27" ht="29.25" customHeight="1">
      <c r="B46" s="1264" t="s">
        <v>75</v>
      </c>
      <c r="C46" s="1265"/>
      <c r="D46" s="1248">
        <f>'ライブラリ (10,000,001円～)'!G7</f>
        <v>13000</v>
      </c>
      <c r="E46" s="1266"/>
      <c r="F46" s="116"/>
    </row>
    <row r="47" spans="1:27" ht="29.25" customHeight="1" thickBot="1">
      <c r="B47" s="1242" t="s">
        <v>76</v>
      </c>
      <c r="C47" s="1243"/>
      <c r="D47" s="1244">
        <f>'ライブラリ (10,000,001円～)'!J7</f>
        <v>12500</v>
      </c>
      <c r="E47" s="1245"/>
      <c r="F47" s="116"/>
    </row>
    <row r="48" spans="1:27" ht="13.5" thickBot="1"/>
    <row r="49" spans="2:5" ht="26.25" customHeight="1">
      <c r="B49" s="1253" t="s">
        <v>79</v>
      </c>
      <c r="C49" s="1254"/>
      <c r="D49" s="1254"/>
      <c r="E49" s="212">
        <f>'②　加入月'!L6</f>
        <v>0</v>
      </c>
    </row>
    <row r="50" spans="2:5" ht="26.25" customHeight="1" thickBot="1">
      <c r="B50" s="1255" t="s">
        <v>80</v>
      </c>
      <c r="C50" s="1256"/>
      <c r="D50" s="1256"/>
      <c r="E50" s="213">
        <f>'②　加入月'!M6</f>
        <v>0</v>
      </c>
    </row>
    <row r="51" spans="2:5" ht="26.25" customHeight="1"/>
  </sheetData>
  <mergeCells count="102">
    <mergeCell ref="B49:D49"/>
    <mergeCell ref="B50:D50"/>
    <mergeCell ref="B44:C44"/>
    <mergeCell ref="D44:E44"/>
    <mergeCell ref="I44:I45"/>
    <mergeCell ref="B45:C45"/>
    <mergeCell ref="D45:E45"/>
    <mergeCell ref="B46:C46"/>
    <mergeCell ref="D46:E46"/>
    <mergeCell ref="B42:C42"/>
    <mergeCell ref="D42:E42"/>
    <mergeCell ref="B41:C41"/>
    <mergeCell ref="B47:C47"/>
    <mergeCell ref="D47:E47"/>
    <mergeCell ref="D41:E41"/>
    <mergeCell ref="K41:O41"/>
    <mergeCell ref="P41:S41"/>
    <mergeCell ref="Q42:S42"/>
    <mergeCell ref="B43:C43"/>
    <mergeCell ref="D43:E43"/>
    <mergeCell ref="Q43:S43"/>
    <mergeCell ref="C36:J38"/>
    <mergeCell ref="S36:S37"/>
    <mergeCell ref="B32:D34"/>
    <mergeCell ref="P32:P34"/>
    <mergeCell ref="S32:S33"/>
    <mergeCell ref="T32:T33"/>
    <mergeCell ref="U32:U33"/>
    <mergeCell ref="X32:AA32"/>
    <mergeCell ref="X33:AA33"/>
    <mergeCell ref="S34:S35"/>
    <mergeCell ref="T34:T35"/>
    <mergeCell ref="U34:U35"/>
    <mergeCell ref="X34:AA34"/>
    <mergeCell ref="W35:Y36"/>
    <mergeCell ref="T36:T37"/>
    <mergeCell ref="U36:U37"/>
    <mergeCell ref="B25:B27"/>
    <mergeCell ref="C25:D26"/>
    <mergeCell ref="F25:F26"/>
    <mergeCell ref="P25:P27"/>
    <mergeCell ref="S26:S27"/>
    <mergeCell ref="T26:T27"/>
    <mergeCell ref="U26:U27"/>
    <mergeCell ref="B28:B30"/>
    <mergeCell ref="C28:D29"/>
    <mergeCell ref="F28:F29"/>
    <mergeCell ref="P28:P30"/>
    <mergeCell ref="S28:S29"/>
    <mergeCell ref="T28:T29"/>
    <mergeCell ref="U28:U29"/>
    <mergeCell ref="S30:S31"/>
    <mergeCell ref="T30:T31"/>
    <mergeCell ref="U30:U31"/>
    <mergeCell ref="B19:B21"/>
    <mergeCell ref="C19:D20"/>
    <mergeCell ref="F19:F20"/>
    <mergeCell ref="P19:P21"/>
    <mergeCell ref="T19:T20"/>
    <mergeCell ref="U19:U20"/>
    <mergeCell ref="W19:X20"/>
    <mergeCell ref="T21:T22"/>
    <mergeCell ref="U21:U22"/>
    <mergeCell ref="B22:B24"/>
    <mergeCell ref="C22:D23"/>
    <mergeCell ref="F22:F23"/>
    <mergeCell ref="P22:P24"/>
    <mergeCell ref="T23:T24"/>
    <mergeCell ref="U23:U24"/>
    <mergeCell ref="W7:X8"/>
    <mergeCell ref="B10:B12"/>
    <mergeCell ref="C10:D11"/>
    <mergeCell ref="F10:F11"/>
    <mergeCell ref="P10:P12"/>
    <mergeCell ref="W10:X11"/>
    <mergeCell ref="S11:U11"/>
    <mergeCell ref="S12:U13"/>
    <mergeCell ref="B13:B15"/>
    <mergeCell ref="C13:D14"/>
    <mergeCell ref="F13:F14"/>
    <mergeCell ref="P13:P15"/>
    <mergeCell ref="W13:X14"/>
    <mergeCell ref="T15:T16"/>
    <mergeCell ref="U15:U16"/>
    <mergeCell ref="B16:B18"/>
    <mergeCell ref="C16:D17"/>
    <mergeCell ref="F16:F17"/>
    <mergeCell ref="P16:P18"/>
    <mergeCell ref="W16:X17"/>
    <mergeCell ref="T17:T18"/>
    <mergeCell ref="U17:U18"/>
    <mergeCell ref="J2:K3"/>
    <mergeCell ref="M2:M3"/>
    <mergeCell ref="O2:P3"/>
    <mergeCell ref="T2:U3"/>
    <mergeCell ref="C6:D6"/>
    <mergeCell ref="S6:U6"/>
    <mergeCell ref="B7:B9"/>
    <mergeCell ref="C7:D8"/>
    <mergeCell ref="F7:F8"/>
    <mergeCell ref="P7:P9"/>
    <mergeCell ref="S7:U8"/>
  </mergeCells>
  <phoneticPr fontId="2"/>
  <hyperlinks>
    <hyperlink ref="W16:X17" location="入力確認画面!A1" display="入力確認画面" xr:uid="{00000000-0004-0000-0C00-000000000000}"/>
    <hyperlink ref="W10:X11" location="加入月数!A1" display="加入月数" xr:uid="{00000000-0004-0000-0C00-000001000000}"/>
    <hyperlink ref="W13:X14" location="所得額!A1" display="所得額" xr:uid="{00000000-0004-0000-0C00-000002000000}"/>
    <hyperlink ref="W19:X20" location="'限度額超過個人別税額 '!A1" display="限度額超過画面" xr:uid="{00000000-0004-0000-0C00-000003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horizontalDpi="300" verticalDpi="300" r:id="rId1"/>
  <headerFooter alignWithMargins="0">
    <oddHeader>&amp;C&amp;"ＭＳ Ｐゴシック,太字"&amp;18令和３年度筑西市国民健康保険税額試算表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初期化">
                <anchor moveWithCells="1" sizeWithCells="1">
                  <from>
                    <xdr:col>22</xdr:col>
                    <xdr:colOff>0</xdr:colOff>
                    <xdr:row>5</xdr:row>
                    <xdr:rowOff>228600</xdr:rowOff>
                  </from>
                  <to>
                    <xdr:col>23</xdr:col>
                    <xdr:colOff>889000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66FF66"/>
  </sheetPr>
  <dimension ref="A1:W35"/>
  <sheetViews>
    <sheetView showGridLines="0" zoomScale="70" zoomScaleNormal="70" workbookViewId="0">
      <selection activeCell="P8" sqref="P8"/>
    </sheetView>
  </sheetViews>
  <sheetFormatPr defaultColWidth="9" defaultRowHeight="16.5"/>
  <cols>
    <col min="1" max="1" width="1.26953125" style="100" customWidth="1"/>
    <col min="2" max="2" width="3" style="100" customWidth="1"/>
    <col min="3" max="4" width="11.7265625" style="100" customWidth="1"/>
    <col min="5" max="5" width="8" style="100" bestFit="1" customWidth="1"/>
    <col min="6" max="6" width="6.08984375" style="100" customWidth="1"/>
    <col min="7" max="7" width="10.26953125" style="100" customWidth="1"/>
    <col min="8" max="8" width="12" style="100" bestFit="1" customWidth="1"/>
    <col min="9" max="9" width="12.90625" style="100" bestFit="1" customWidth="1"/>
    <col min="10" max="10" width="13.6328125" style="100" bestFit="1" customWidth="1"/>
    <col min="11" max="11" width="12.26953125" style="100" hidden="1" customWidth="1"/>
    <col min="12" max="12" width="3.08984375" style="100" hidden="1" customWidth="1"/>
    <col min="13" max="13" width="12.90625" style="100" customWidth="1"/>
    <col min="14" max="14" width="12.6328125" style="100" customWidth="1"/>
    <col min="15" max="15" width="1.36328125" style="100" customWidth="1"/>
    <col min="16" max="16" width="2.08984375" style="100" customWidth="1"/>
    <col min="17" max="19" width="11.7265625" style="100" customWidth="1"/>
    <col min="20" max="21" width="11.36328125" style="102" customWidth="1"/>
    <col min="22" max="16384" width="9" style="100"/>
  </cols>
  <sheetData>
    <row r="1" spans="1:21" ht="7.5" customHeight="1" thickTop="1" thickBot="1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13"/>
      <c r="Q1" s="113"/>
      <c r="R1" s="113"/>
    </row>
    <row r="2" spans="1:21" ht="30" customHeight="1" thickBot="1">
      <c r="A2" s="106"/>
      <c r="B2" s="134"/>
      <c r="C2" s="1267" t="s">
        <v>3</v>
      </c>
      <c r="D2" s="1268"/>
      <c r="E2" s="135"/>
      <c r="F2" s="136" t="s">
        <v>2</v>
      </c>
      <c r="G2" s="293" t="s">
        <v>118</v>
      </c>
      <c r="H2" s="136" t="s">
        <v>113</v>
      </c>
      <c r="I2" s="136" t="s">
        <v>112</v>
      </c>
      <c r="J2" s="136" t="s">
        <v>114</v>
      </c>
      <c r="K2" s="136" t="s">
        <v>121</v>
      </c>
      <c r="L2" s="286"/>
      <c r="M2" s="136" t="s">
        <v>122</v>
      </c>
      <c r="N2" s="138" t="s">
        <v>104</v>
      </c>
      <c r="O2" s="107"/>
      <c r="P2" s="113"/>
      <c r="Q2" s="354" t="s">
        <v>127</v>
      </c>
      <c r="R2" s="355" t="s">
        <v>128</v>
      </c>
      <c r="S2" s="355" t="s">
        <v>128</v>
      </c>
    </row>
    <row r="3" spans="1:21" ht="18.75" customHeight="1">
      <c r="A3" s="106"/>
      <c r="B3" s="1269">
        <v>1</v>
      </c>
      <c r="C3" s="1270" t="str">
        <f>IF('入力確認(1千万1円～)'!I4=0," ",'入力確認(1千万1円～)'!I4)</f>
        <v>世帯主</v>
      </c>
      <c r="D3" s="1271"/>
      <c r="E3" s="139" t="s">
        <v>115</v>
      </c>
      <c r="F3" s="140">
        <f>'入力確認(1千万1円～)'!E4</f>
        <v>12</v>
      </c>
      <c r="G3" s="141">
        <f>'入力確認(1千万1円～)'!L4</f>
        <v>9360</v>
      </c>
      <c r="H3" s="142">
        <f>IF(F3=0,0,'ライブラリ (10,000,001円～)'!D7)</f>
        <v>32000</v>
      </c>
      <c r="I3" s="143"/>
      <c r="J3" s="144">
        <f t="shared" ref="J3:J26" si="0">SUM(G3+H3)</f>
        <v>41360</v>
      </c>
      <c r="K3" s="144">
        <f>J3/12</f>
        <v>3446.6666666666665</v>
      </c>
      <c r="L3" s="287"/>
      <c r="M3" s="144">
        <f t="shared" ref="M3:M26" si="1">J3/12*F3</f>
        <v>41360</v>
      </c>
      <c r="N3" s="1274">
        <f>SUM(M3:M5)</f>
        <v>67875</v>
      </c>
      <c r="O3" s="107"/>
      <c r="P3" s="113"/>
      <c r="Q3" s="371"/>
      <c r="R3" s="1275"/>
      <c r="S3" s="1277"/>
      <c r="T3" s="1279" t="s">
        <v>64</v>
      </c>
      <c r="U3" s="1280"/>
    </row>
    <row r="4" spans="1:21" ht="18.75" customHeight="1" thickBot="1">
      <c r="A4" s="106"/>
      <c r="B4" s="1269"/>
      <c r="C4" s="1272"/>
      <c r="D4" s="1273"/>
      <c r="E4" s="145" t="s">
        <v>116</v>
      </c>
      <c r="F4" s="146">
        <f>'入力確認(1千万1円～)'!E4</f>
        <v>12</v>
      </c>
      <c r="G4" s="146">
        <f>'入力確認(1千万1円～)'!M4</f>
        <v>2520</v>
      </c>
      <c r="H4" s="147">
        <f>IF(F4=0,0,'ライブラリ (10,000,001円～)'!G7)</f>
        <v>13000</v>
      </c>
      <c r="I4" s="148"/>
      <c r="J4" s="149">
        <f t="shared" si="0"/>
        <v>15520</v>
      </c>
      <c r="K4" s="149">
        <f>J4/12</f>
        <v>1293.3333333333333</v>
      </c>
      <c r="L4" s="288"/>
      <c r="M4" s="146">
        <f t="shared" si="1"/>
        <v>15520</v>
      </c>
      <c r="N4" s="1274"/>
      <c r="O4" s="107"/>
      <c r="P4" s="113"/>
      <c r="Q4" s="406"/>
      <c r="R4" s="1276"/>
      <c r="S4" s="1278"/>
      <c r="T4" s="1281"/>
      <c r="U4" s="1282"/>
    </row>
    <row r="5" spans="1:21" ht="18.75" customHeight="1" thickTop="1">
      <c r="A5" s="106"/>
      <c r="B5" s="1269"/>
      <c r="C5" s="217" t="str">
        <f>'税額(1千万1円～)'!C9</f>
        <v>総所得：</v>
      </c>
      <c r="D5" s="218">
        <f>'税額(1千万1円～)'!D9</f>
        <v>550000</v>
      </c>
      <c r="E5" s="151" t="s">
        <v>117</v>
      </c>
      <c r="F5" s="152">
        <f>'入力確認(1千万1円～)'!H4</f>
        <v>9</v>
      </c>
      <c r="G5" s="173">
        <f>'入力確認(1千万1円～)'!N4</f>
        <v>2160.0000000000005</v>
      </c>
      <c r="H5" s="153">
        <f>IF(F5=0,0,'ライブラリ (10,000,001円～)'!J7)</f>
        <v>12500</v>
      </c>
      <c r="I5" s="154"/>
      <c r="J5" s="155">
        <f t="shared" si="0"/>
        <v>14660</v>
      </c>
      <c r="K5" s="155">
        <f>J5/12</f>
        <v>1221.6666666666667</v>
      </c>
      <c r="L5" s="289"/>
      <c r="M5" s="421">
        <f t="shared" si="1"/>
        <v>10995</v>
      </c>
      <c r="N5" s="1274"/>
      <c r="O5" s="107"/>
      <c r="P5" s="113"/>
      <c r="Q5" s="408"/>
      <c r="R5" s="1283"/>
      <c r="S5" s="1284"/>
    </row>
    <row r="6" spans="1:21" ht="18.75" customHeight="1">
      <c r="A6" s="106"/>
      <c r="B6" s="1269">
        <v>2</v>
      </c>
      <c r="C6" s="1270" t="str">
        <f>IF('入力確認(1千万1円～)'!I5=0," ",'入力確認(1千万1円～)'!I5)</f>
        <v xml:space="preserve"> </v>
      </c>
      <c r="D6" s="1271"/>
      <c r="E6" s="139" t="s">
        <v>115</v>
      </c>
      <c r="F6" s="144">
        <f>'入力確認(1千万1円～)'!E5</f>
        <v>0</v>
      </c>
      <c r="G6" s="156">
        <f>'入力確認(1千万1円～)'!L5</f>
        <v>0</v>
      </c>
      <c r="H6" s="142">
        <f>IF(F6=0,0,'ライブラリ (10,000,001円～)'!D7)</f>
        <v>0</v>
      </c>
      <c r="I6" s="143"/>
      <c r="J6" s="144">
        <f t="shared" si="0"/>
        <v>0</v>
      </c>
      <c r="K6" s="144">
        <f t="shared" ref="K6:K26" si="2">J6/12</f>
        <v>0</v>
      </c>
      <c r="L6" s="287"/>
      <c r="M6" s="144">
        <f t="shared" si="1"/>
        <v>0</v>
      </c>
      <c r="N6" s="1274">
        <f>SUM(M6:M8)</f>
        <v>0</v>
      </c>
      <c r="O6" s="107"/>
      <c r="P6" s="113"/>
      <c r="Q6" s="372"/>
      <c r="R6" s="1276"/>
      <c r="S6" s="1278"/>
      <c r="T6" s="1202" t="s">
        <v>15</v>
      </c>
      <c r="U6" s="1285"/>
    </row>
    <row r="7" spans="1:21" ht="18.75" customHeight="1" thickBot="1">
      <c r="A7" s="106"/>
      <c r="B7" s="1269"/>
      <c r="C7" s="1272"/>
      <c r="D7" s="1273"/>
      <c r="E7" s="158" t="s">
        <v>116</v>
      </c>
      <c r="F7" s="150">
        <f>'入力確認(1千万1円～)'!E5</f>
        <v>0</v>
      </c>
      <c r="G7" s="150">
        <f>'入力確認(1千万1円～)'!M5</f>
        <v>0</v>
      </c>
      <c r="H7" s="147">
        <f>IF(F7=0,0,'ライブラリ (10,000,001円～)'!G7)</f>
        <v>0</v>
      </c>
      <c r="I7" s="159"/>
      <c r="J7" s="150">
        <f t="shared" si="0"/>
        <v>0</v>
      </c>
      <c r="K7" s="149">
        <f t="shared" si="2"/>
        <v>0</v>
      </c>
      <c r="L7" s="247"/>
      <c r="M7" s="146">
        <f t="shared" si="1"/>
        <v>0</v>
      </c>
      <c r="N7" s="1274"/>
      <c r="O7" s="107"/>
      <c r="P7" s="113"/>
      <c r="Q7" s="371"/>
      <c r="R7" s="1288"/>
      <c r="S7" s="1289"/>
      <c r="T7" s="1286"/>
      <c r="U7" s="1287"/>
    </row>
    <row r="8" spans="1:21" ht="18.75" customHeight="1" thickTop="1">
      <c r="A8" s="106"/>
      <c r="B8" s="1269"/>
      <c r="C8" s="217" t="str">
        <f>'税額(1千万1円～)'!C12</f>
        <v xml:space="preserve"> </v>
      </c>
      <c r="D8" s="218" t="str">
        <f>'税額(1千万1円～)'!D12</f>
        <v xml:space="preserve"> </v>
      </c>
      <c r="E8" s="160" t="s">
        <v>117</v>
      </c>
      <c r="F8" s="155">
        <f>'入力確認(1千万1円～)'!H5</f>
        <v>0</v>
      </c>
      <c r="G8" s="153">
        <f>'入力確認(1千万1円～)'!N5</f>
        <v>0</v>
      </c>
      <c r="H8" s="153">
        <f>IF(F8=0,0,'ライブラリ (10,000,001円～)'!J7)</f>
        <v>0</v>
      </c>
      <c r="I8" s="154"/>
      <c r="J8" s="157">
        <f t="shared" si="0"/>
        <v>0</v>
      </c>
      <c r="K8" s="155">
        <f t="shared" si="2"/>
        <v>0</v>
      </c>
      <c r="L8" s="289"/>
      <c r="M8" s="421">
        <f t="shared" si="1"/>
        <v>0</v>
      </c>
      <c r="N8" s="1274"/>
      <c r="O8" s="107"/>
      <c r="P8" s="113"/>
      <c r="Q8" s="406"/>
      <c r="R8" s="1288"/>
      <c r="S8" s="1290"/>
    </row>
    <row r="9" spans="1:21" ht="18.75" customHeight="1">
      <c r="A9" s="106"/>
      <c r="B9" s="1269">
        <v>3</v>
      </c>
      <c r="C9" s="1270" t="str">
        <f>IF('入力確認(1千万1円～)'!I6=0," ",'入力確認(1千万1円～)'!I6)</f>
        <v xml:space="preserve"> </v>
      </c>
      <c r="D9" s="1271"/>
      <c r="E9" s="139" t="s">
        <v>115</v>
      </c>
      <c r="F9" s="144">
        <f>'入力確認(1千万1円～)'!E6</f>
        <v>0</v>
      </c>
      <c r="G9" s="144">
        <f>'入力確認(1千万1円～)'!L6</f>
        <v>0</v>
      </c>
      <c r="H9" s="142">
        <f>IF(F9=0,0,'ライブラリ (10,000,001円～)'!D7)</f>
        <v>0</v>
      </c>
      <c r="I9" s="143"/>
      <c r="J9" s="144">
        <f t="shared" si="0"/>
        <v>0</v>
      </c>
      <c r="K9" s="144">
        <f t="shared" si="2"/>
        <v>0</v>
      </c>
      <c r="L9" s="287"/>
      <c r="M9" s="144">
        <f t="shared" si="1"/>
        <v>0</v>
      </c>
      <c r="N9" s="1274">
        <f>SUM(M9:M11)</f>
        <v>0</v>
      </c>
      <c r="O9" s="107"/>
      <c r="P9" s="113"/>
      <c r="Q9" s="408"/>
      <c r="R9" s="1283"/>
      <c r="S9" s="1284"/>
      <c r="T9" s="1291"/>
      <c r="U9" s="1291"/>
    </row>
    <row r="10" spans="1:21" ht="18.75" customHeight="1" thickBot="1">
      <c r="A10" s="106"/>
      <c r="B10" s="1269"/>
      <c r="C10" s="1272"/>
      <c r="D10" s="1273"/>
      <c r="E10" s="145" t="s">
        <v>116</v>
      </c>
      <c r="F10" s="150">
        <f>'入力確認(1千万1円～)'!E6</f>
        <v>0</v>
      </c>
      <c r="G10" s="161">
        <f>'入力確認(1千万1円～)'!M6</f>
        <v>0</v>
      </c>
      <c r="H10" s="147">
        <f>IF(F10=0,0,'ライブラリ (10,000,001円～)'!G7)</f>
        <v>0</v>
      </c>
      <c r="I10" s="159"/>
      <c r="J10" s="150">
        <f t="shared" si="0"/>
        <v>0</v>
      </c>
      <c r="K10" s="149">
        <f t="shared" si="2"/>
        <v>0</v>
      </c>
      <c r="L10" s="247"/>
      <c r="M10" s="146">
        <f t="shared" si="1"/>
        <v>0</v>
      </c>
      <c r="N10" s="1274"/>
      <c r="O10" s="107"/>
      <c r="P10" s="113"/>
      <c r="Q10" s="372"/>
      <c r="R10" s="1276"/>
      <c r="S10" s="1278"/>
      <c r="T10" s="1291"/>
      <c r="U10" s="1291"/>
    </row>
    <row r="11" spans="1:21" ht="18.75" customHeight="1" thickTop="1">
      <c r="A11" s="106"/>
      <c r="B11" s="1269"/>
      <c r="C11" s="217" t="str">
        <f>'税額(1千万1円～)'!C15</f>
        <v xml:space="preserve"> </v>
      </c>
      <c r="D11" s="218" t="str">
        <f>'税額(1千万1円～)'!D15</f>
        <v xml:space="preserve"> </v>
      </c>
      <c r="E11" s="151" t="s">
        <v>117</v>
      </c>
      <c r="F11" s="155">
        <f>'入力確認(1千万1円～)'!H6</f>
        <v>0</v>
      </c>
      <c r="G11" s="153">
        <f>'入力確認(1千万1円～)'!N6</f>
        <v>0</v>
      </c>
      <c r="H11" s="153">
        <f>IF(F11=0,0,'ライブラリ (10,000,001円～)'!J7)</f>
        <v>0</v>
      </c>
      <c r="I11" s="154"/>
      <c r="J11" s="155">
        <f t="shared" si="0"/>
        <v>0</v>
      </c>
      <c r="K11" s="155">
        <f t="shared" si="2"/>
        <v>0</v>
      </c>
      <c r="L11" s="289"/>
      <c r="M11" s="421">
        <f t="shared" si="1"/>
        <v>0</v>
      </c>
      <c r="N11" s="1274"/>
      <c r="O11" s="107"/>
      <c r="P11" s="113"/>
      <c r="Q11" s="371"/>
      <c r="R11" s="1283"/>
      <c r="S11" s="1284"/>
    </row>
    <row r="12" spans="1:21" ht="18.75" customHeight="1">
      <c r="A12" s="106"/>
      <c r="B12" s="1269">
        <v>4</v>
      </c>
      <c r="C12" s="1270" t="str">
        <f>IF('入力確認(1千万1円～)'!I7=0," ",'入力確認(1千万1円～)'!I7)</f>
        <v xml:space="preserve"> </v>
      </c>
      <c r="D12" s="1271"/>
      <c r="E12" s="139" t="s">
        <v>115</v>
      </c>
      <c r="F12" s="144">
        <f>'入力確認(1千万1円～)'!E7</f>
        <v>0</v>
      </c>
      <c r="G12" s="156">
        <f>'入力確認(1千万1円～)'!L7</f>
        <v>0</v>
      </c>
      <c r="H12" s="142">
        <f>IF(F12=0,0,'ライブラリ (10,000,001円～)'!D7)</f>
        <v>0</v>
      </c>
      <c r="I12" s="143"/>
      <c r="J12" s="144">
        <f t="shared" si="0"/>
        <v>0</v>
      </c>
      <c r="K12" s="144">
        <f t="shared" si="2"/>
        <v>0</v>
      </c>
      <c r="L12" s="287"/>
      <c r="M12" s="144">
        <f t="shared" si="1"/>
        <v>0</v>
      </c>
      <c r="N12" s="1274">
        <f>SUM(M12:M14)</f>
        <v>0</v>
      </c>
      <c r="O12" s="107"/>
      <c r="P12" s="113"/>
      <c r="Q12" s="406"/>
      <c r="R12" s="1276"/>
      <c r="S12" s="1278"/>
    </row>
    <row r="13" spans="1:21" ht="18.75" customHeight="1" thickBot="1">
      <c r="A13" s="106"/>
      <c r="B13" s="1269"/>
      <c r="C13" s="1272"/>
      <c r="D13" s="1273"/>
      <c r="E13" s="145" t="s">
        <v>116</v>
      </c>
      <c r="F13" s="150">
        <f>'入力確認(1千万1円～)'!E7</f>
        <v>0</v>
      </c>
      <c r="G13" s="150">
        <f>'入力確認(1千万1円～)'!M7</f>
        <v>0</v>
      </c>
      <c r="H13" s="147">
        <f>IF(F13=0,0,'ライブラリ (10,000,001円～)'!G7)</f>
        <v>0</v>
      </c>
      <c r="I13" s="159"/>
      <c r="J13" s="150">
        <f t="shared" si="0"/>
        <v>0</v>
      </c>
      <c r="K13" s="149">
        <f t="shared" si="2"/>
        <v>0</v>
      </c>
      <c r="L13" s="247"/>
      <c r="M13" s="146">
        <f t="shared" si="1"/>
        <v>0</v>
      </c>
      <c r="N13" s="1274"/>
      <c r="O13" s="107"/>
      <c r="P13" s="113"/>
      <c r="Q13" s="408"/>
      <c r="R13" s="1283"/>
      <c r="S13" s="1284"/>
    </row>
    <row r="14" spans="1:21" ht="18.75" customHeight="1" thickTop="1">
      <c r="A14" s="106"/>
      <c r="B14" s="1269"/>
      <c r="C14" s="217" t="str">
        <f>'税額(1千万1円～)'!C18</f>
        <v xml:space="preserve"> </v>
      </c>
      <c r="D14" s="218" t="str">
        <f>'税額(1千万1円～)'!D18</f>
        <v xml:space="preserve"> </v>
      </c>
      <c r="E14" s="151" t="s">
        <v>117</v>
      </c>
      <c r="F14" s="155">
        <f>'入力確認(1千万1円～)'!H7</f>
        <v>0</v>
      </c>
      <c r="G14" s="153">
        <f>'入力確認(1千万1円～)'!N7</f>
        <v>0</v>
      </c>
      <c r="H14" s="153">
        <f>IF(F14=0,0,'ライブラリ (10,000,001円～)'!J7)</f>
        <v>0</v>
      </c>
      <c r="I14" s="154"/>
      <c r="J14" s="155">
        <f t="shared" si="0"/>
        <v>0</v>
      </c>
      <c r="K14" s="155">
        <f t="shared" si="2"/>
        <v>0</v>
      </c>
      <c r="L14" s="289"/>
      <c r="M14" s="421">
        <f t="shared" si="1"/>
        <v>0</v>
      </c>
      <c r="N14" s="1274"/>
      <c r="O14" s="107"/>
      <c r="P14" s="113"/>
      <c r="Q14" s="406"/>
      <c r="R14" s="1276"/>
      <c r="S14" s="1278"/>
    </row>
    <row r="15" spans="1:21" ht="18.75" customHeight="1">
      <c r="A15" s="106"/>
      <c r="B15" s="1269">
        <v>5</v>
      </c>
      <c r="C15" s="1270" t="str">
        <f>IF('入力確認(1千万1円～)'!I8=0," ",'入力確認(1千万1円～)'!I8)</f>
        <v xml:space="preserve"> </v>
      </c>
      <c r="D15" s="1271"/>
      <c r="E15" s="139" t="s">
        <v>115</v>
      </c>
      <c r="F15" s="140">
        <f>'入力確認(1千万1円～)'!E8</f>
        <v>0</v>
      </c>
      <c r="G15" s="140">
        <f>'入力確認(1千万1円～)'!L8</f>
        <v>0</v>
      </c>
      <c r="H15" s="142">
        <f>IF(F15=0,0,'ライブラリ (10,000,001円～)'!D7)</f>
        <v>0</v>
      </c>
      <c r="I15" s="163"/>
      <c r="J15" s="140">
        <f t="shared" si="0"/>
        <v>0</v>
      </c>
      <c r="K15" s="144">
        <f t="shared" si="2"/>
        <v>0</v>
      </c>
      <c r="L15" s="192"/>
      <c r="M15" s="144">
        <f t="shared" si="1"/>
        <v>0</v>
      </c>
      <c r="N15" s="1274">
        <f>SUM(M15:M17)</f>
        <v>0</v>
      </c>
      <c r="O15" s="107"/>
      <c r="P15" s="113"/>
      <c r="Q15" s="408"/>
      <c r="R15" s="1283"/>
      <c r="S15" s="1284"/>
    </row>
    <row r="16" spans="1:21" ht="18.75" customHeight="1" thickBot="1">
      <c r="A16" s="106"/>
      <c r="B16" s="1269"/>
      <c r="C16" s="1272"/>
      <c r="D16" s="1273"/>
      <c r="E16" s="145" t="s">
        <v>116</v>
      </c>
      <c r="F16" s="150">
        <f>'入力確認(1千万1円～)'!E8</f>
        <v>0</v>
      </c>
      <c r="G16" s="161">
        <f>'入力確認(1千万1円～)'!M8</f>
        <v>0</v>
      </c>
      <c r="H16" s="147">
        <f>IF(F16=0,0,'ライブラリ (10,000,001円～)'!G7)</f>
        <v>0</v>
      </c>
      <c r="I16" s="159"/>
      <c r="J16" s="150">
        <f t="shared" si="0"/>
        <v>0</v>
      </c>
      <c r="K16" s="149">
        <f t="shared" si="2"/>
        <v>0</v>
      </c>
      <c r="L16" s="247"/>
      <c r="M16" s="146">
        <f t="shared" si="1"/>
        <v>0</v>
      </c>
      <c r="N16" s="1292"/>
      <c r="O16" s="107"/>
      <c r="P16" s="113"/>
      <c r="Q16" s="372"/>
      <c r="R16" s="1276"/>
      <c r="S16" s="1278"/>
    </row>
    <row r="17" spans="1:23" ht="18.75" customHeight="1" thickTop="1">
      <c r="A17" s="106"/>
      <c r="B17" s="1269"/>
      <c r="C17" s="217" t="str">
        <f>'税額(1千万1円～)'!C21</f>
        <v xml:space="preserve"> </v>
      </c>
      <c r="D17" s="218" t="str">
        <f>'税額(1千万1円～)'!D21</f>
        <v xml:space="preserve"> </v>
      </c>
      <c r="E17" s="151" t="s">
        <v>117</v>
      </c>
      <c r="F17" s="155">
        <f>'入力確認(1千万1円～)'!H8</f>
        <v>0</v>
      </c>
      <c r="G17" s="153">
        <f>'入力確認(1千万1円～)'!N8</f>
        <v>0</v>
      </c>
      <c r="H17" s="153">
        <f>IF(F17=0,0,'ライブラリ (10,000,001円～)'!J7)</f>
        <v>0</v>
      </c>
      <c r="I17" s="154"/>
      <c r="J17" s="155">
        <f t="shared" si="0"/>
        <v>0</v>
      </c>
      <c r="K17" s="155">
        <f t="shared" si="2"/>
        <v>0</v>
      </c>
      <c r="L17" s="289"/>
      <c r="M17" s="421">
        <f t="shared" si="1"/>
        <v>0</v>
      </c>
      <c r="N17" s="1274"/>
      <c r="O17" s="107"/>
      <c r="P17" s="113"/>
      <c r="Q17" s="371"/>
      <c r="R17" s="1288"/>
      <c r="S17" s="1293"/>
    </row>
    <row r="18" spans="1:23" ht="18.75" customHeight="1">
      <c r="A18" s="106"/>
      <c r="B18" s="1269">
        <v>6</v>
      </c>
      <c r="C18" s="1270" t="str">
        <f>IF('入力確認(1千万1円～)'!I9=0," ",'入力確認(1千万1円～)'!I9)</f>
        <v xml:space="preserve"> </v>
      </c>
      <c r="D18" s="1271"/>
      <c r="E18" s="139" t="s">
        <v>115</v>
      </c>
      <c r="F18" s="140">
        <f>'入力確認(1千万1円～)'!E9</f>
        <v>0</v>
      </c>
      <c r="G18" s="141">
        <f>'入力確認(1千万1円～)'!L9</f>
        <v>0</v>
      </c>
      <c r="H18" s="142">
        <f>IF(F18=0,0,'ライブラリ (10,000,001円～)'!D7)</f>
        <v>0</v>
      </c>
      <c r="I18" s="163"/>
      <c r="J18" s="140">
        <f t="shared" si="0"/>
        <v>0</v>
      </c>
      <c r="K18" s="144">
        <f t="shared" si="2"/>
        <v>0</v>
      </c>
      <c r="L18" s="192"/>
      <c r="M18" s="144">
        <f t="shared" si="1"/>
        <v>0</v>
      </c>
      <c r="N18" s="1274">
        <f>SUM(M18:M20)</f>
        <v>0</v>
      </c>
      <c r="O18" s="107"/>
      <c r="P18" s="113"/>
      <c r="Q18" s="372"/>
      <c r="R18" s="1276"/>
      <c r="S18" s="1278"/>
    </row>
    <row r="19" spans="1:23" ht="18.75" customHeight="1" thickBot="1">
      <c r="A19" s="106"/>
      <c r="B19" s="1269"/>
      <c r="C19" s="1272"/>
      <c r="D19" s="1273"/>
      <c r="E19" s="145" t="s">
        <v>116</v>
      </c>
      <c r="F19" s="150">
        <f>'入力確認(1千万1円～)'!E9</f>
        <v>0</v>
      </c>
      <c r="G19" s="150">
        <f>'入力確認(1千万1円～)'!M9</f>
        <v>0</v>
      </c>
      <c r="H19" s="147">
        <f>IF(F19=0,0,'ライブラリ (10,000,001円～)'!G7)</f>
        <v>0</v>
      </c>
      <c r="I19" s="159"/>
      <c r="J19" s="150">
        <f t="shared" si="0"/>
        <v>0</v>
      </c>
      <c r="K19" s="149">
        <f t="shared" si="2"/>
        <v>0</v>
      </c>
      <c r="L19" s="247"/>
      <c r="M19" s="146">
        <f t="shared" si="1"/>
        <v>0</v>
      </c>
      <c r="N19" s="1292"/>
      <c r="O19" s="107"/>
      <c r="P19" s="405"/>
      <c r="Q19" s="371"/>
      <c r="R19" s="1288"/>
      <c r="S19" s="1295"/>
    </row>
    <row r="20" spans="1:23" ht="18.75" customHeight="1" thickTop="1" thickBot="1">
      <c r="A20" s="106"/>
      <c r="B20" s="1269"/>
      <c r="C20" s="217" t="str">
        <f>'税額(1千万1円～)'!C24</f>
        <v xml:space="preserve"> </v>
      </c>
      <c r="D20" s="218" t="str">
        <f>'税額(1千万1円～)'!D24</f>
        <v xml:space="preserve"> </v>
      </c>
      <c r="E20" s="151" t="s">
        <v>117</v>
      </c>
      <c r="F20" s="155">
        <f>'入力確認(1千万1円～)'!H9</f>
        <v>0</v>
      </c>
      <c r="G20" s="153">
        <f>'入力確認(1千万1円～)'!N9</f>
        <v>0</v>
      </c>
      <c r="H20" s="153">
        <f>IF(F20=0,0,'ライブラリ (10,000,001円～)'!J7)</f>
        <v>0</v>
      </c>
      <c r="I20" s="154"/>
      <c r="J20" s="155">
        <f t="shared" si="0"/>
        <v>0</v>
      </c>
      <c r="K20" s="155">
        <f t="shared" si="2"/>
        <v>0</v>
      </c>
      <c r="L20" s="289"/>
      <c r="M20" s="421">
        <f t="shared" si="1"/>
        <v>0</v>
      </c>
      <c r="N20" s="1274"/>
      <c r="O20" s="107"/>
      <c r="P20" s="405"/>
      <c r="Q20" s="407"/>
      <c r="R20" s="1294"/>
      <c r="S20" s="1296"/>
    </row>
    <row r="21" spans="1:23" ht="18.75" customHeight="1" thickBot="1">
      <c r="A21" s="106"/>
      <c r="B21" s="1269">
        <v>7</v>
      </c>
      <c r="C21" s="1270" t="str">
        <f>IF('入力確認(1千万1円～)'!I10=0," ",'入力確認(1千万1円～)'!I10)</f>
        <v xml:space="preserve"> </v>
      </c>
      <c r="D21" s="1271"/>
      <c r="E21" s="139" t="s">
        <v>115</v>
      </c>
      <c r="F21" s="140">
        <f>'入力確認(1千万1円～)'!E10</f>
        <v>0</v>
      </c>
      <c r="G21" s="162">
        <f>'入力確認(1千万1円～)'!L10</f>
        <v>0</v>
      </c>
      <c r="H21" s="142">
        <f>IF(F21=0,0,'ライブラリ (10,000,001円～)'!D7)</f>
        <v>0</v>
      </c>
      <c r="I21" s="163"/>
      <c r="J21" s="140">
        <f t="shared" si="0"/>
        <v>0</v>
      </c>
      <c r="K21" s="144">
        <f t="shared" si="2"/>
        <v>0</v>
      </c>
      <c r="L21" s="192"/>
      <c r="M21" s="144">
        <f t="shared" si="1"/>
        <v>0</v>
      </c>
      <c r="N21" s="1274">
        <f>SUM(M21:M23)</f>
        <v>0</v>
      </c>
      <c r="O21" s="107"/>
      <c r="P21" s="113"/>
    </row>
    <row r="22" spans="1:23" ht="18.75" customHeight="1" thickBot="1">
      <c r="A22" s="106"/>
      <c r="B22" s="1297"/>
      <c r="C22" s="1272"/>
      <c r="D22" s="1273"/>
      <c r="E22" s="145" t="s">
        <v>116</v>
      </c>
      <c r="F22" s="150">
        <f>'入力確認(1千万1円～)'!E10</f>
        <v>0</v>
      </c>
      <c r="G22" s="150">
        <f>'入力確認(1千万1円～)'!M10</f>
        <v>0</v>
      </c>
      <c r="H22" s="147">
        <f>IF(F22=0,0,'ライブラリ (10,000,001円～)'!G7)</f>
        <v>0</v>
      </c>
      <c r="I22" s="159"/>
      <c r="J22" s="150">
        <f t="shared" si="0"/>
        <v>0</v>
      </c>
      <c r="K22" s="149">
        <f t="shared" si="2"/>
        <v>0</v>
      </c>
      <c r="L22" s="247"/>
      <c r="M22" s="146">
        <f t="shared" si="1"/>
        <v>0</v>
      </c>
      <c r="N22" s="1298"/>
      <c r="O22" s="107"/>
      <c r="P22" s="113"/>
      <c r="Q22" s="1299"/>
      <c r="R22" s="1301"/>
      <c r="S22" s="1277"/>
    </row>
    <row r="23" spans="1:23" ht="18.75" customHeight="1" thickTop="1">
      <c r="A23" s="106"/>
      <c r="B23" s="1297"/>
      <c r="C23" s="217" t="str">
        <f>'税額(1千万1円～)'!C27</f>
        <v xml:space="preserve"> </v>
      </c>
      <c r="D23" s="218" t="str">
        <f>'税額(1千万1円～)'!D27</f>
        <v xml:space="preserve"> </v>
      </c>
      <c r="E23" s="151" t="s">
        <v>117</v>
      </c>
      <c r="F23" s="157">
        <f>'入力確認(1千万1円～)'!H10</f>
        <v>0</v>
      </c>
      <c r="G23" s="174">
        <f>'入力確認(1千万1円～)'!N10</f>
        <v>0</v>
      </c>
      <c r="H23" s="153">
        <f>IF(F23=0,0,'ライブラリ (10,000,001円～)'!J7)</f>
        <v>0</v>
      </c>
      <c r="I23" s="164"/>
      <c r="J23" s="157">
        <f t="shared" si="0"/>
        <v>0</v>
      </c>
      <c r="K23" s="155">
        <f t="shared" si="2"/>
        <v>0</v>
      </c>
      <c r="L23" s="290"/>
      <c r="M23" s="421">
        <f t="shared" si="1"/>
        <v>0</v>
      </c>
      <c r="N23" s="1274"/>
      <c r="O23" s="107"/>
      <c r="P23" s="113"/>
      <c r="Q23" s="1300"/>
      <c r="R23" s="1290"/>
      <c r="S23" s="1278"/>
    </row>
    <row r="24" spans="1:23" ht="18.75" customHeight="1">
      <c r="A24" s="106"/>
      <c r="B24" s="1269">
        <v>8</v>
      </c>
      <c r="C24" s="1270" t="str">
        <f>IF('入力確認(1千万1円～)'!I11=0," ",'入力確認(1千万1円～)'!I11)</f>
        <v xml:space="preserve"> </v>
      </c>
      <c r="D24" s="1271"/>
      <c r="E24" s="139" t="s">
        <v>115</v>
      </c>
      <c r="F24" s="140">
        <f>'入力確認(1千万1円～)'!E11</f>
        <v>0</v>
      </c>
      <c r="G24" s="162">
        <f>'入力確認(1千万1円～)'!L11</f>
        <v>0</v>
      </c>
      <c r="H24" s="142">
        <f>IF(F24=0,0,'ライブラリ (10,000,001円～)'!D7)</f>
        <v>0</v>
      </c>
      <c r="I24" s="163"/>
      <c r="J24" s="140">
        <f t="shared" si="0"/>
        <v>0</v>
      </c>
      <c r="K24" s="144">
        <f t="shared" si="2"/>
        <v>0</v>
      </c>
      <c r="L24" s="192"/>
      <c r="M24" s="144">
        <f t="shared" si="1"/>
        <v>0</v>
      </c>
      <c r="N24" s="1274">
        <f>SUM(M24:M26)</f>
        <v>0</v>
      </c>
      <c r="O24" s="107"/>
      <c r="P24" s="113"/>
      <c r="Q24" s="1305"/>
      <c r="R24" s="1289"/>
      <c r="S24" s="1284"/>
    </row>
    <row r="25" spans="1:23" ht="18.75" customHeight="1" thickBot="1">
      <c r="A25" s="106"/>
      <c r="B25" s="1297"/>
      <c r="C25" s="1272"/>
      <c r="D25" s="1273"/>
      <c r="E25" s="145" t="s">
        <v>116</v>
      </c>
      <c r="F25" s="150">
        <f>'入力確認(1千万1円～)'!E11</f>
        <v>0</v>
      </c>
      <c r="G25" s="150">
        <f>'入力確認(1千万1円～)'!M11</f>
        <v>0</v>
      </c>
      <c r="H25" s="147">
        <f>IF(F25=0,0,'ライブラリ (10,000,001円～)'!G7)</f>
        <v>0</v>
      </c>
      <c r="I25" s="159"/>
      <c r="J25" s="150">
        <f t="shared" si="0"/>
        <v>0</v>
      </c>
      <c r="K25" s="149">
        <f t="shared" si="2"/>
        <v>0</v>
      </c>
      <c r="L25" s="247"/>
      <c r="M25" s="146">
        <f t="shared" si="1"/>
        <v>0</v>
      </c>
      <c r="N25" s="1303"/>
      <c r="O25" s="107"/>
      <c r="P25" s="113"/>
      <c r="Q25" s="1300"/>
      <c r="R25" s="1290"/>
      <c r="S25" s="1278"/>
    </row>
    <row r="26" spans="1:23" ht="18.75" customHeight="1" thickTop="1" thickBot="1">
      <c r="A26" s="106"/>
      <c r="B26" s="1302"/>
      <c r="C26" s="219" t="str">
        <f>'税額(1千万1円～)'!C30</f>
        <v xml:space="preserve"> </v>
      </c>
      <c r="D26" s="220" t="str">
        <f>'税額(1千万1円～)'!D30</f>
        <v xml:space="preserve"> </v>
      </c>
      <c r="E26" s="151" t="s">
        <v>117</v>
      </c>
      <c r="F26" s="165">
        <f>'入力確認(1千万1円～)'!H11</f>
        <v>0</v>
      </c>
      <c r="G26" s="175">
        <f>'入力確認(1千万1円～)'!N11</f>
        <v>0</v>
      </c>
      <c r="H26" s="174">
        <f>IF(F26=0,0,'ライブラリ (10,000,001円～)'!J7)</f>
        <v>0</v>
      </c>
      <c r="I26" s="166"/>
      <c r="J26" s="165">
        <f t="shared" si="0"/>
        <v>0</v>
      </c>
      <c r="K26" s="157">
        <f t="shared" si="2"/>
        <v>0</v>
      </c>
      <c r="L26" s="243"/>
      <c r="M26" s="422">
        <f t="shared" si="1"/>
        <v>0</v>
      </c>
      <c r="N26" s="1304"/>
      <c r="O26" s="107"/>
      <c r="P26" s="113"/>
      <c r="Q26" s="1305"/>
      <c r="R26" s="1289"/>
      <c r="S26" s="1289"/>
    </row>
    <row r="27" spans="1:23" s="53" customFormat="1" ht="19.5" customHeight="1" thickBot="1">
      <c r="A27" s="108"/>
      <c r="B27" s="167"/>
      <c r="C27" s="168"/>
      <c r="D27" s="168"/>
      <c r="E27" s="169"/>
      <c r="F27" s="170"/>
      <c r="G27" s="172"/>
      <c r="H27" s="171"/>
      <c r="I27" s="172"/>
      <c r="J27" s="170"/>
      <c r="K27" s="169"/>
      <c r="L27" s="170"/>
      <c r="M27" s="170"/>
      <c r="N27" s="170"/>
      <c r="O27" s="109"/>
      <c r="P27" s="51"/>
      <c r="Q27" s="1300"/>
      <c r="R27" s="1290"/>
      <c r="S27" s="1290"/>
      <c r="T27" s="117"/>
      <c r="U27" s="117"/>
    </row>
    <row r="28" spans="1:23" ht="19.5" customHeight="1">
      <c r="A28" s="106"/>
      <c r="B28" s="1314" t="s">
        <v>4</v>
      </c>
      <c r="C28" s="1315"/>
      <c r="D28" s="1316"/>
      <c r="E28" s="238" t="s">
        <v>115</v>
      </c>
      <c r="F28" s="239">
        <f>IF('②　加入月'!L6=0,MAX(F3,F6,F9,F12,F15,F18,F21,F24),'②　加入月'!L6)</f>
        <v>12</v>
      </c>
      <c r="G28" s="241">
        <f t="shared" ref="G28:H30" si="3">G3+G6+G9+G12+G15+G18+G21+G24</f>
        <v>9360</v>
      </c>
      <c r="H28" s="241">
        <f t="shared" si="3"/>
        <v>32000</v>
      </c>
      <c r="I28" s="260">
        <f>IF(H28=0,0,'ライブラリ (10,000,001円～)'!D10)</f>
        <v>0</v>
      </c>
      <c r="J28" s="241">
        <f>SUM(G28:I28)</f>
        <v>41360</v>
      </c>
      <c r="K28" s="241">
        <f>J28/12</f>
        <v>3446.6666666666665</v>
      </c>
      <c r="L28" s="240">
        <f>(M3+M6+M9+M12+M15+M18+M21+M24)+(I28/12*F28)</f>
        <v>41360</v>
      </c>
      <c r="M28" s="241">
        <f>IF(ROUNDDOWN(L28,-2)&gt;'ライブラリ (10,000,001円～)'!D13,'ライブラリ (10,000,001円～)'!D13,ROUNDDOWN(L28,-2))</f>
        <v>41300</v>
      </c>
      <c r="N28" s="1321">
        <f>SUM(M28:M30)</f>
        <v>67700</v>
      </c>
      <c r="O28" s="107"/>
      <c r="P28" s="113"/>
      <c r="Q28" s="1305"/>
      <c r="R28" s="1289"/>
      <c r="S28" s="1284"/>
      <c r="T28" s="1306" t="str">
        <f>IF(K28&gt;='ライブラリ (10,000,001円～)'!D19,"月割限度超過"," ")</f>
        <v xml:space="preserve"> </v>
      </c>
      <c r="U28" s="1306"/>
    </row>
    <row r="29" spans="1:23" ht="19.5" customHeight="1">
      <c r="A29" s="106"/>
      <c r="B29" s="1317"/>
      <c r="C29" s="1318"/>
      <c r="D29" s="1319"/>
      <c r="E29" s="245" t="s">
        <v>116</v>
      </c>
      <c r="F29" s="246">
        <f>IF('②　加入月'!L6=0,MAX(F4,F7,F10,F13,F16,F19,F22,F25),'②　加入月'!L6)</f>
        <v>12</v>
      </c>
      <c r="G29" s="248">
        <f t="shared" si="3"/>
        <v>2520</v>
      </c>
      <c r="H29" s="248">
        <f t="shared" si="3"/>
        <v>13000</v>
      </c>
      <c r="I29" s="262">
        <f>IF(H29=0,0,'ライブラリ (10,000,001円～)'!G10)</f>
        <v>0</v>
      </c>
      <c r="J29" s="248">
        <f>SUM(G29:I29)</f>
        <v>15520</v>
      </c>
      <c r="K29" s="248">
        <f>J29/12</f>
        <v>1293.3333333333333</v>
      </c>
      <c r="L29" s="247">
        <f>(M4+M7+M10+M13+M16+M19+M22+M25)+(I29/12*F29)</f>
        <v>15520</v>
      </c>
      <c r="M29" s="248">
        <f>IF(ROUNDDOWN(L29,-2)&gt;'ライブラリ (10,000,001円～)'!G13,'ライブラリ (10,000,001円～)'!G13,ROUNDDOWN(L29,-2))</f>
        <v>15500</v>
      </c>
      <c r="N29" s="1322"/>
      <c r="O29" s="107"/>
      <c r="P29" s="113"/>
      <c r="Q29" s="1300"/>
      <c r="R29" s="1290"/>
      <c r="S29" s="1278"/>
      <c r="T29" s="1306" t="str">
        <f>IF(K29&gt;='ライブラリ (10,000,001円～)'!G19,"月割限度超過"," ")</f>
        <v xml:space="preserve"> </v>
      </c>
      <c r="U29" s="1306"/>
    </row>
    <row r="30" spans="1:23" ht="19.5" customHeight="1" thickBot="1">
      <c r="A30" s="106"/>
      <c r="B30" s="1320"/>
      <c r="C30" s="850"/>
      <c r="D30" s="851"/>
      <c r="E30" s="237" t="s">
        <v>117</v>
      </c>
      <c r="F30" s="242">
        <f>IF('②　加入月'!M6=0,MAX(F5,F8,F11,F14,F17,F20,F23,F26),'②　加入月'!M6)</f>
        <v>9</v>
      </c>
      <c r="G30" s="244">
        <f t="shared" si="3"/>
        <v>2160.0000000000005</v>
      </c>
      <c r="H30" s="244">
        <f t="shared" si="3"/>
        <v>12500</v>
      </c>
      <c r="I30" s="261">
        <f>IF(H30=0,0,'ライブラリ (10,000,001円～)'!J10)</f>
        <v>0</v>
      </c>
      <c r="J30" s="244">
        <f>SUM(G30:I30)</f>
        <v>14660</v>
      </c>
      <c r="K30" s="244">
        <f>J30/12</f>
        <v>1221.6666666666667</v>
      </c>
      <c r="L30" s="243">
        <f>(M5+M8+M11+M14+M17+M20+M23+M26)+(I30/12*F30)</f>
        <v>10995</v>
      </c>
      <c r="M30" s="244">
        <f>IF(ROUNDDOWN(L30,-2)&gt;'ライブラリ (10,000,001円～)'!J13,'ライブラリ (10,000,001円～)'!J13,ROUNDDOWN(L30,-2))</f>
        <v>10900</v>
      </c>
      <c r="N30" s="1323"/>
      <c r="O30" s="107"/>
      <c r="P30" s="113"/>
      <c r="Q30" s="1305"/>
      <c r="R30" s="1289"/>
      <c r="S30" s="1284"/>
      <c r="T30" s="1306" t="str">
        <f>IF(K30&gt;='ライブラリ (10,000,001円～)'!J19,"月割限度超過"," ")</f>
        <v xml:space="preserve"> </v>
      </c>
      <c r="U30" s="1306"/>
    </row>
    <row r="31" spans="1:23" ht="19.5" customHeight="1" thickBot="1">
      <c r="A31" s="111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2"/>
      <c r="P31" s="113"/>
      <c r="Q31" s="1300"/>
      <c r="R31" s="1290"/>
      <c r="S31" s="1278"/>
    </row>
    <row r="32" spans="1:23" ht="19.5" customHeight="1" thickTop="1" thickBot="1">
      <c r="A32" s="113"/>
      <c r="B32" s="115"/>
      <c r="C32" s="1307" t="s">
        <v>152</v>
      </c>
      <c r="D32" s="1307"/>
      <c r="E32" s="1307"/>
      <c r="F32" s="1307"/>
      <c r="G32" s="1307"/>
      <c r="H32" s="1308"/>
      <c r="I32" s="392"/>
      <c r="J32" s="387" t="s">
        <v>134</v>
      </c>
      <c r="K32" s="387" t="s">
        <v>134</v>
      </c>
      <c r="L32" s="387"/>
      <c r="M32" s="387" t="s">
        <v>135</v>
      </c>
      <c r="N32" s="388" t="s">
        <v>136</v>
      </c>
      <c r="O32" s="113"/>
      <c r="P32" s="113"/>
      <c r="Q32" s="1309"/>
      <c r="R32" s="1311"/>
      <c r="S32" s="1293"/>
      <c r="V32" s="231"/>
      <c r="W32" s="231"/>
    </row>
    <row r="33" spans="1:23" ht="19.5" customHeight="1" thickBot="1">
      <c r="A33" s="113"/>
      <c r="B33" s="115"/>
      <c r="C33" s="1218"/>
      <c r="D33" s="1218"/>
      <c r="E33" s="1218"/>
      <c r="F33" s="1218"/>
      <c r="G33" s="1218"/>
      <c r="H33" s="1219"/>
      <c r="I33" s="389" t="s">
        <v>7</v>
      </c>
      <c r="J33" s="393" t="s">
        <v>138</v>
      </c>
      <c r="K33" s="393" t="s">
        <v>138</v>
      </c>
      <c r="L33" s="394"/>
      <c r="M33" s="400" t="s">
        <v>140</v>
      </c>
      <c r="N33" s="403" t="s">
        <v>140</v>
      </c>
      <c r="O33" s="113"/>
      <c r="P33" s="113"/>
      <c r="Q33" s="1310"/>
      <c r="R33" s="1312"/>
      <c r="S33" s="1313"/>
      <c r="V33" s="231"/>
      <c r="W33" s="231"/>
    </row>
    <row r="34" spans="1:23" ht="19.5" customHeight="1">
      <c r="A34" s="113"/>
      <c r="B34" s="115"/>
      <c r="C34" s="1218"/>
      <c r="D34" s="1218"/>
      <c r="E34" s="1218"/>
      <c r="F34" s="1218"/>
      <c r="G34" s="1218"/>
      <c r="H34" s="1219"/>
      <c r="I34" s="390" t="s">
        <v>19</v>
      </c>
      <c r="J34" s="395" t="s">
        <v>146</v>
      </c>
      <c r="K34" s="395" t="s">
        <v>137</v>
      </c>
      <c r="L34" s="396"/>
      <c r="M34" s="401" t="s">
        <v>149</v>
      </c>
      <c r="N34" s="404" t="s">
        <v>141</v>
      </c>
      <c r="O34" s="381"/>
      <c r="P34" s="113"/>
      <c r="Q34" s="102"/>
      <c r="R34" s="102"/>
      <c r="S34" s="231"/>
      <c r="T34" s="231"/>
      <c r="U34" s="100"/>
    </row>
    <row r="35" spans="1:23" ht="18.75" customHeight="1" thickBot="1">
      <c r="A35" s="113"/>
      <c r="B35" s="115"/>
      <c r="D35" s="370"/>
      <c r="E35" s="370"/>
      <c r="F35" s="370"/>
      <c r="G35" s="370"/>
      <c r="H35" s="370"/>
      <c r="I35" s="391" t="s">
        <v>8</v>
      </c>
      <c r="J35" s="397" t="s">
        <v>147</v>
      </c>
      <c r="K35" s="397" t="s">
        <v>139</v>
      </c>
      <c r="L35" s="398"/>
      <c r="M35" s="402" t="s">
        <v>148</v>
      </c>
      <c r="N35" s="399"/>
      <c r="O35" s="370"/>
      <c r="Q35" s="102"/>
      <c r="R35" s="102"/>
      <c r="T35" s="356"/>
      <c r="U35" s="100"/>
    </row>
  </sheetData>
  <mergeCells count="70">
    <mergeCell ref="C32:H34"/>
    <mergeCell ref="Q32:Q33"/>
    <mergeCell ref="R32:R33"/>
    <mergeCell ref="S32:S33"/>
    <mergeCell ref="B28:D30"/>
    <mergeCell ref="N28:N30"/>
    <mergeCell ref="Q28:Q29"/>
    <mergeCell ref="R28:R29"/>
    <mergeCell ref="S28:S29"/>
    <mergeCell ref="T29:U29"/>
    <mergeCell ref="Q30:Q31"/>
    <mergeCell ref="R30:R31"/>
    <mergeCell ref="S30:S31"/>
    <mergeCell ref="S22:S23"/>
    <mergeCell ref="T30:U30"/>
    <mergeCell ref="S24:S25"/>
    <mergeCell ref="Q26:Q27"/>
    <mergeCell ref="R26:R27"/>
    <mergeCell ref="S26:S27"/>
    <mergeCell ref="T28:U28"/>
    <mergeCell ref="B24:B26"/>
    <mergeCell ref="C24:D25"/>
    <mergeCell ref="N24:N26"/>
    <mergeCell ref="Q24:Q25"/>
    <mergeCell ref="R24:R25"/>
    <mergeCell ref="B21:B23"/>
    <mergeCell ref="C21:D22"/>
    <mergeCell ref="N21:N23"/>
    <mergeCell ref="Q22:Q23"/>
    <mergeCell ref="R22:R23"/>
    <mergeCell ref="B15:B17"/>
    <mergeCell ref="C15:D16"/>
    <mergeCell ref="N15:N17"/>
    <mergeCell ref="R15:R16"/>
    <mergeCell ref="S15:S16"/>
    <mergeCell ref="R17:R18"/>
    <mergeCell ref="S17:S18"/>
    <mergeCell ref="B18:B20"/>
    <mergeCell ref="C18:D19"/>
    <mergeCell ref="N18:N20"/>
    <mergeCell ref="R19:R20"/>
    <mergeCell ref="S19:S20"/>
    <mergeCell ref="T9:U10"/>
    <mergeCell ref="R11:R12"/>
    <mergeCell ref="S11:S12"/>
    <mergeCell ref="B12:B14"/>
    <mergeCell ref="C12:D13"/>
    <mergeCell ref="N12:N14"/>
    <mergeCell ref="R13:R14"/>
    <mergeCell ref="S13:S14"/>
    <mergeCell ref="B9:B11"/>
    <mergeCell ref="C9:D10"/>
    <mergeCell ref="N9:N11"/>
    <mergeCell ref="R9:R10"/>
    <mergeCell ref="S9:S10"/>
    <mergeCell ref="S3:S4"/>
    <mergeCell ref="T3:U4"/>
    <mergeCell ref="R5:R6"/>
    <mergeCell ref="S5:S6"/>
    <mergeCell ref="B6:B8"/>
    <mergeCell ref="C6:D7"/>
    <mergeCell ref="N6:N8"/>
    <mergeCell ref="T6:U7"/>
    <mergeCell ref="R7:R8"/>
    <mergeCell ref="S7:S8"/>
    <mergeCell ref="C2:D2"/>
    <mergeCell ref="B3:B5"/>
    <mergeCell ref="C3:D4"/>
    <mergeCell ref="N3:N5"/>
    <mergeCell ref="R3:R4"/>
  </mergeCells>
  <phoneticPr fontId="2"/>
  <hyperlinks>
    <hyperlink ref="T6:U7" location="入力確認画面!A1" display="入力確認画面" xr:uid="{00000000-0004-0000-0D00-000000000000}"/>
    <hyperlink ref="T3:U4" location="月割入力!A1" display="月 割 計 算" xr:uid="{00000000-0004-0000-0D00-000001000000}"/>
  </hyperlinks>
  <printOptions horizontalCentered="1" verticalCentered="1"/>
  <pageMargins left="0.19685039370078741" right="0.19685039370078741" top="0.43307086614173229" bottom="0.19685039370078741" header="0.19685039370078741" footer="0.19685039370078741"/>
  <pageSetup paperSize="9" scale="89" orientation="landscape" horizontalDpi="300" verticalDpi="300" r:id="rId1"/>
  <headerFooter alignWithMargins="0">
    <oddHeader>&amp;C&amp;"ＭＳ Ｐゴシック,太字"&amp;18令和３年度筑西市国民健康保険税額試算表（限度超過）&amp;R&amp;D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初期化">
                <anchor moveWithCells="1" sizeWithCells="1">
                  <from>
                    <xdr:col>19</xdr:col>
                    <xdr:colOff>12700</xdr:colOff>
                    <xdr:row>8</xdr:row>
                    <xdr:rowOff>133350</xdr:rowOff>
                  </from>
                  <to>
                    <xdr:col>21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66FF66"/>
  </sheetPr>
  <dimension ref="A1:Y30"/>
  <sheetViews>
    <sheetView showGridLines="0" zoomScale="70" workbookViewId="0">
      <selection activeCell="P8" sqref="P8"/>
    </sheetView>
  </sheetViews>
  <sheetFormatPr defaultColWidth="9" defaultRowHeight="13"/>
  <cols>
    <col min="1" max="1" width="3" style="51" customWidth="1"/>
    <col min="2" max="3" width="9.90625" style="51" customWidth="1"/>
    <col min="4" max="4" width="9.6328125" style="51" bestFit="1" customWidth="1"/>
    <col min="5" max="5" width="6" style="51" bestFit="1" customWidth="1"/>
    <col min="6" max="17" width="8.7265625" style="51" customWidth="1"/>
    <col min="18" max="18" width="3.08984375" style="51" customWidth="1"/>
    <col min="19" max="19" width="5.26953125" style="53" bestFit="1" customWidth="1"/>
    <col min="20" max="20" width="7.90625" style="53" customWidth="1"/>
    <col min="21" max="22" width="9" style="51"/>
    <col min="23" max="23" width="9" style="51" customWidth="1"/>
    <col min="24" max="16384" width="9" style="51"/>
  </cols>
  <sheetData>
    <row r="1" spans="1:25" ht="30" customHeight="1">
      <c r="A1" s="118"/>
      <c r="B1" s="1056" t="s">
        <v>3</v>
      </c>
      <c r="C1" s="1056"/>
      <c r="D1" s="133"/>
      <c r="E1" s="178" t="s">
        <v>29</v>
      </c>
      <c r="F1" s="178" t="s">
        <v>49</v>
      </c>
      <c r="G1" s="178" t="s">
        <v>50</v>
      </c>
      <c r="H1" s="178" t="s">
        <v>51</v>
      </c>
      <c r="I1" s="178" t="s">
        <v>52</v>
      </c>
      <c r="J1" s="178" t="s">
        <v>53</v>
      </c>
      <c r="K1" s="178" t="s">
        <v>54</v>
      </c>
      <c r="L1" s="178" t="s">
        <v>55</v>
      </c>
      <c r="M1" s="178" t="s">
        <v>56</v>
      </c>
      <c r="N1" s="178" t="s">
        <v>57</v>
      </c>
      <c r="O1" s="178" t="s">
        <v>58</v>
      </c>
      <c r="P1" s="178" t="s">
        <v>59</v>
      </c>
      <c r="Q1" s="178" t="s">
        <v>60</v>
      </c>
    </row>
    <row r="2" spans="1:25" ht="17.25" customHeight="1">
      <c r="A2" s="1048">
        <v>1</v>
      </c>
      <c r="B2" s="1049" t="str">
        <f>IF('入力確認(1千万1円～)'!I4=0," ",'入力確認(1千万1円～)'!I4)</f>
        <v>世帯主</v>
      </c>
      <c r="C2" s="1049"/>
      <c r="D2" s="123" t="s">
        <v>22</v>
      </c>
      <c r="E2" s="123">
        <f>'②　加入月'!H5</f>
        <v>12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51">
        <f>COUNT(F2:Q2)</f>
        <v>0</v>
      </c>
      <c r="S2" s="1055"/>
    </row>
    <row r="3" spans="1:25" ht="17.25" customHeight="1">
      <c r="A3" s="1048"/>
      <c r="B3" s="1049"/>
      <c r="C3" s="1049"/>
      <c r="D3" s="176" t="s">
        <v>23</v>
      </c>
      <c r="E3" s="176">
        <f>'②　加入月'!H5</f>
        <v>12</v>
      </c>
      <c r="F3" s="176" t="str">
        <f>IF(F2=0," ",1)</f>
        <v xml:space="preserve"> </v>
      </c>
      <c r="G3" s="176" t="str">
        <f t="shared" ref="G3:Q3" si="0">IF(G2=0," ",1)</f>
        <v xml:space="preserve"> </v>
      </c>
      <c r="H3" s="176" t="str">
        <f t="shared" si="0"/>
        <v xml:space="preserve"> </v>
      </c>
      <c r="I3" s="176" t="str">
        <f t="shared" si="0"/>
        <v xml:space="preserve"> </v>
      </c>
      <c r="J3" s="176" t="str">
        <f t="shared" si="0"/>
        <v xml:space="preserve"> </v>
      </c>
      <c r="K3" s="176" t="str">
        <f t="shared" si="0"/>
        <v xml:space="preserve"> </v>
      </c>
      <c r="L3" s="176" t="str">
        <f t="shared" si="0"/>
        <v xml:space="preserve"> </v>
      </c>
      <c r="M3" s="176" t="str">
        <f t="shared" si="0"/>
        <v xml:space="preserve"> </v>
      </c>
      <c r="N3" s="176" t="str">
        <f t="shared" si="0"/>
        <v xml:space="preserve"> </v>
      </c>
      <c r="O3" s="176" t="str">
        <f t="shared" si="0"/>
        <v xml:space="preserve"> </v>
      </c>
      <c r="P3" s="176" t="str">
        <f t="shared" si="0"/>
        <v xml:space="preserve"> </v>
      </c>
      <c r="Q3" s="176" t="str">
        <f t="shared" si="0"/>
        <v xml:space="preserve"> </v>
      </c>
      <c r="R3" s="51">
        <f>COUNT(F3:Q3)</f>
        <v>0</v>
      </c>
      <c r="S3" s="1055"/>
      <c r="T3" s="1050" t="s">
        <v>131</v>
      </c>
      <c r="U3" s="1050"/>
      <c r="V3" s="1050"/>
      <c r="W3" s="1050"/>
      <c r="X3" s="1050"/>
      <c r="Y3" s="368"/>
    </row>
    <row r="4" spans="1:25" ht="17.25" customHeight="1">
      <c r="A4" s="1048"/>
      <c r="B4" s="1049"/>
      <c r="C4" s="1049"/>
      <c r="D4" s="123" t="s">
        <v>24</v>
      </c>
      <c r="E4" s="123">
        <f>'②　加入月'!I5</f>
        <v>9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51">
        <f t="shared" ref="R4:R25" si="1">COUNT(F4:Q4)</f>
        <v>0</v>
      </c>
      <c r="T4" s="1050"/>
      <c r="U4" s="1050"/>
      <c r="V4" s="1050"/>
      <c r="W4" s="1050"/>
      <c r="X4" s="1050"/>
      <c r="Y4" s="368"/>
    </row>
    <row r="5" spans="1:25" ht="17.25" customHeight="1">
      <c r="A5" s="1048">
        <v>2</v>
      </c>
      <c r="B5" s="1049" t="str">
        <f>IF('入力確認(1千万1円～)'!I5=0," ",'入力確認(1千万1円～)'!I5)</f>
        <v xml:space="preserve"> </v>
      </c>
      <c r="C5" s="1049"/>
      <c r="D5" s="123" t="s">
        <v>22</v>
      </c>
      <c r="E5" s="123">
        <f>'②　加入月'!H6</f>
        <v>0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51">
        <f t="shared" si="1"/>
        <v>0</v>
      </c>
      <c r="T5" s="367"/>
      <c r="U5" s="367"/>
      <c r="V5" s="367"/>
      <c r="W5" s="367"/>
      <c r="X5" s="367"/>
      <c r="Y5" s="368"/>
    </row>
    <row r="6" spans="1:25" ht="17.25" customHeight="1">
      <c r="A6" s="1048"/>
      <c r="B6" s="1049"/>
      <c r="C6" s="1049"/>
      <c r="D6" s="176" t="s">
        <v>23</v>
      </c>
      <c r="E6" s="176">
        <f>'②　加入月'!H6</f>
        <v>0</v>
      </c>
      <c r="F6" s="176" t="str">
        <f>IF(F5=0," ",1)</f>
        <v xml:space="preserve"> </v>
      </c>
      <c r="G6" s="176" t="str">
        <f t="shared" ref="G6:Q6" si="2">IF(G5=0," ",1)</f>
        <v xml:space="preserve"> </v>
      </c>
      <c r="H6" s="176" t="str">
        <f t="shared" si="2"/>
        <v xml:space="preserve"> </v>
      </c>
      <c r="I6" s="176" t="str">
        <f t="shared" si="2"/>
        <v xml:space="preserve"> </v>
      </c>
      <c r="J6" s="176" t="str">
        <f t="shared" si="2"/>
        <v xml:space="preserve"> </v>
      </c>
      <c r="K6" s="176" t="str">
        <f t="shared" si="2"/>
        <v xml:space="preserve"> </v>
      </c>
      <c r="L6" s="176" t="str">
        <f t="shared" si="2"/>
        <v xml:space="preserve"> </v>
      </c>
      <c r="M6" s="176" t="str">
        <f t="shared" si="2"/>
        <v xml:space="preserve"> </v>
      </c>
      <c r="N6" s="176" t="str">
        <f t="shared" si="2"/>
        <v xml:space="preserve"> </v>
      </c>
      <c r="O6" s="176" t="str">
        <f t="shared" si="2"/>
        <v xml:space="preserve"> </v>
      </c>
      <c r="P6" s="176" t="str">
        <f t="shared" si="2"/>
        <v xml:space="preserve"> </v>
      </c>
      <c r="Q6" s="176" t="str">
        <f t="shared" si="2"/>
        <v xml:space="preserve"> </v>
      </c>
      <c r="R6" s="51">
        <f t="shared" si="1"/>
        <v>0</v>
      </c>
      <c r="T6" s="1050" t="s">
        <v>132</v>
      </c>
      <c r="U6" s="1050"/>
      <c r="V6" s="1050"/>
      <c r="W6" s="1050"/>
      <c r="X6" s="367"/>
      <c r="Y6" s="368"/>
    </row>
    <row r="7" spans="1:25" ht="17.25" customHeight="1">
      <c r="A7" s="1048"/>
      <c r="B7" s="1049"/>
      <c r="C7" s="1049"/>
      <c r="D7" s="123" t="s">
        <v>24</v>
      </c>
      <c r="E7" s="123">
        <f>'②　加入月'!I6</f>
        <v>0</v>
      </c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51">
        <f t="shared" si="1"/>
        <v>0</v>
      </c>
    </row>
    <row r="8" spans="1:25" ht="17.25" customHeight="1">
      <c r="A8" s="1048">
        <v>3</v>
      </c>
      <c r="B8" s="1049" t="str">
        <f>IF('入力確認(1千万1円～)'!I6=0," ",'入力確認(1千万1円～)'!I6)</f>
        <v xml:space="preserve"> </v>
      </c>
      <c r="C8" s="1049"/>
      <c r="D8" s="123" t="s">
        <v>22</v>
      </c>
      <c r="E8" s="123">
        <f>'②　加入月'!H7</f>
        <v>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51">
        <f t="shared" si="1"/>
        <v>0</v>
      </c>
      <c r="T8" s="1051" t="s">
        <v>133</v>
      </c>
      <c r="U8" s="1051"/>
      <c r="V8" s="1051"/>
      <c r="W8" s="1052"/>
    </row>
    <row r="9" spans="1:25" ht="17.25" customHeight="1">
      <c r="A9" s="1048"/>
      <c r="B9" s="1049"/>
      <c r="C9" s="1049"/>
      <c r="D9" s="176" t="s">
        <v>23</v>
      </c>
      <c r="E9" s="176">
        <f>'②　加入月'!H7</f>
        <v>0</v>
      </c>
      <c r="F9" s="176" t="str">
        <f>IF(F8=0," ",1)</f>
        <v xml:space="preserve"> </v>
      </c>
      <c r="G9" s="176" t="str">
        <f t="shared" ref="G9:Q9" si="3">IF(G8=0," ",1)</f>
        <v xml:space="preserve"> </v>
      </c>
      <c r="H9" s="176" t="str">
        <f t="shared" si="3"/>
        <v xml:space="preserve"> </v>
      </c>
      <c r="I9" s="176" t="str">
        <f t="shared" si="3"/>
        <v xml:space="preserve"> </v>
      </c>
      <c r="J9" s="176" t="str">
        <f t="shared" si="3"/>
        <v xml:space="preserve"> </v>
      </c>
      <c r="K9" s="176" t="str">
        <f t="shared" si="3"/>
        <v xml:space="preserve"> </v>
      </c>
      <c r="L9" s="176" t="str">
        <f t="shared" si="3"/>
        <v xml:space="preserve"> </v>
      </c>
      <c r="M9" s="176" t="str">
        <f t="shared" si="3"/>
        <v xml:space="preserve"> </v>
      </c>
      <c r="N9" s="176" t="str">
        <f t="shared" si="3"/>
        <v xml:space="preserve"> </v>
      </c>
      <c r="O9" s="176" t="str">
        <f t="shared" si="3"/>
        <v xml:space="preserve"> </v>
      </c>
      <c r="P9" s="176" t="str">
        <f t="shared" si="3"/>
        <v xml:space="preserve"> </v>
      </c>
      <c r="Q9" s="176" t="str">
        <f t="shared" si="3"/>
        <v xml:space="preserve"> </v>
      </c>
      <c r="R9" s="51">
        <f t="shared" si="1"/>
        <v>0</v>
      </c>
      <c r="T9" s="1051"/>
      <c r="U9" s="1051"/>
      <c r="V9" s="1051"/>
      <c r="W9" s="1052"/>
    </row>
    <row r="10" spans="1:25" ht="17.25" customHeight="1" thickBot="1">
      <c r="A10" s="1048"/>
      <c r="B10" s="1049"/>
      <c r="C10" s="1049"/>
      <c r="D10" s="123" t="s">
        <v>24</v>
      </c>
      <c r="E10" s="123">
        <f>'②　加入月'!I7</f>
        <v>0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51">
        <f t="shared" si="1"/>
        <v>0</v>
      </c>
      <c r="T10" s="1053"/>
      <c r="U10" s="1053"/>
      <c r="V10" s="1053"/>
      <c r="W10" s="1054"/>
    </row>
    <row r="11" spans="1:25" ht="17.25" customHeight="1">
      <c r="A11" s="1048">
        <v>4</v>
      </c>
      <c r="B11" s="1049" t="str">
        <f>IF('入力確認(1千万1円～)'!I7=0," ",'入力確認(1千万1円～)'!I7)</f>
        <v xml:space="preserve"> </v>
      </c>
      <c r="C11" s="1049"/>
      <c r="D11" s="123" t="s">
        <v>22</v>
      </c>
      <c r="E11" s="123">
        <f>'②　加入月'!H8</f>
        <v>0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51">
        <f t="shared" si="1"/>
        <v>0</v>
      </c>
      <c r="T11" s="79"/>
    </row>
    <row r="12" spans="1:25" ht="17.25" customHeight="1">
      <c r="A12" s="1048"/>
      <c r="B12" s="1049"/>
      <c r="C12" s="1049"/>
      <c r="D12" s="176" t="s">
        <v>23</v>
      </c>
      <c r="E12" s="176">
        <f>'②　加入月'!H8</f>
        <v>0</v>
      </c>
      <c r="F12" s="176" t="str">
        <f>IF(F11=0," ",1)</f>
        <v xml:space="preserve"> </v>
      </c>
      <c r="G12" s="176" t="str">
        <f t="shared" ref="G12:Q12" si="4">IF(G11=0," ",1)</f>
        <v xml:space="preserve"> </v>
      </c>
      <c r="H12" s="176" t="str">
        <f t="shared" si="4"/>
        <v xml:space="preserve"> </v>
      </c>
      <c r="I12" s="176" t="str">
        <f t="shared" si="4"/>
        <v xml:space="preserve"> </v>
      </c>
      <c r="J12" s="176" t="str">
        <f t="shared" si="4"/>
        <v xml:space="preserve"> </v>
      </c>
      <c r="K12" s="176" t="str">
        <f t="shared" si="4"/>
        <v xml:space="preserve"> </v>
      </c>
      <c r="L12" s="176" t="str">
        <f t="shared" si="4"/>
        <v xml:space="preserve"> </v>
      </c>
      <c r="M12" s="176" t="str">
        <f t="shared" si="4"/>
        <v xml:space="preserve"> </v>
      </c>
      <c r="N12" s="176" t="str">
        <f t="shared" si="4"/>
        <v xml:space="preserve"> </v>
      </c>
      <c r="O12" s="176" t="str">
        <f t="shared" si="4"/>
        <v xml:space="preserve"> </v>
      </c>
      <c r="P12" s="176" t="str">
        <f t="shared" si="4"/>
        <v xml:space="preserve"> </v>
      </c>
      <c r="Q12" s="176" t="str">
        <f t="shared" si="4"/>
        <v xml:space="preserve"> </v>
      </c>
      <c r="R12" s="51">
        <f t="shared" si="1"/>
        <v>0</v>
      </c>
    </row>
    <row r="13" spans="1:25" ht="17.25" customHeight="1">
      <c r="A13" s="1048"/>
      <c r="B13" s="1049"/>
      <c r="C13" s="1049"/>
      <c r="D13" s="123" t="s">
        <v>24</v>
      </c>
      <c r="E13" s="123">
        <f>'②　加入月'!I8</f>
        <v>0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51">
        <f t="shared" si="1"/>
        <v>0</v>
      </c>
    </row>
    <row r="14" spans="1:25" ht="17.25" customHeight="1">
      <c r="A14" s="1048">
        <v>5</v>
      </c>
      <c r="B14" s="1049" t="str">
        <f>IF('入力確認(1千万1円～)'!I8=0," ",'入力確認(1千万1円～)'!I8)</f>
        <v xml:space="preserve"> </v>
      </c>
      <c r="C14" s="1049"/>
      <c r="D14" s="123" t="s">
        <v>22</v>
      </c>
      <c r="E14" s="123">
        <f>'②　加入月'!H9</f>
        <v>0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51">
        <f t="shared" si="1"/>
        <v>0</v>
      </c>
    </row>
    <row r="15" spans="1:25" ht="17.25" customHeight="1">
      <c r="A15" s="1048"/>
      <c r="B15" s="1049"/>
      <c r="C15" s="1049"/>
      <c r="D15" s="176" t="s">
        <v>23</v>
      </c>
      <c r="E15" s="176">
        <f>'②　加入月'!H9</f>
        <v>0</v>
      </c>
      <c r="F15" s="176" t="str">
        <f>IF(F14=0," ",1)</f>
        <v xml:space="preserve"> </v>
      </c>
      <c r="G15" s="176" t="str">
        <f>IF(G14=0," ",1)</f>
        <v xml:space="preserve"> </v>
      </c>
      <c r="H15" s="176" t="str">
        <f t="shared" ref="H15:Q15" si="5">IF(H14=0," ",1)</f>
        <v xml:space="preserve"> </v>
      </c>
      <c r="I15" s="176" t="str">
        <f t="shared" si="5"/>
        <v xml:space="preserve"> </v>
      </c>
      <c r="J15" s="176" t="str">
        <f t="shared" si="5"/>
        <v xml:space="preserve"> </v>
      </c>
      <c r="K15" s="176" t="str">
        <f t="shared" si="5"/>
        <v xml:space="preserve"> </v>
      </c>
      <c r="L15" s="176" t="str">
        <f t="shared" si="5"/>
        <v xml:space="preserve"> </v>
      </c>
      <c r="M15" s="176" t="str">
        <f t="shared" si="5"/>
        <v xml:space="preserve"> </v>
      </c>
      <c r="N15" s="176" t="str">
        <f t="shared" si="5"/>
        <v xml:space="preserve"> </v>
      </c>
      <c r="O15" s="176" t="str">
        <f t="shared" si="5"/>
        <v xml:space="preserve"> </v>
      </c>
      <c r="P15" s="176" t="str">
        <f t="shared" si="5"/>
        <v xml:space="preserve"> </v>
      </c>
      <c r="Q15" s="176" t="str">
        <f t="shared" si="5"/>
        <v xml:space="preserve"> </v>
      </c>
      <c r="R15" s="51">
        <f t="shared" si="1"/>
        <v>0</v>
      </c>
    </row>
    <row r="16" spans="1:25" ht="17.25" customHeight="1">
      <c r="A16" s="1048"/>
      <c r="B16" s="1049"/>
      <c r="C16" s="1049"/>
      <c r="D16" s="123" t="s">
        <v>24</v>
      </c>
      <c r="E16" s="123">
        <f>'②　加入月'!I9</f>
        <v>0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51">
        <f t="shared" si="1"/>
        <v>0</v>
      </c>
    </row>
    <row r="17" spans="1:20" ht="17.25" customHeight="1">
      <c r="A17" s="1048">
        <v>6</v>
      </c>
      <c r="B17" s="1049" t="str">
        <f>IF('入力確認(1千万1円～)'!I9=0," ",'入力確認(1千万1円～)'!I9)</f>
        <v xml:space="preserve"> </v>
      </c>
      <c r="C17" s="1049"/>
      <c r="D17" s="123" t="s">
        <v>22</v>
      </c>
      <c r="E17" s="123">
        <f>'②　加入月'!H10</f>
        <v>0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51">
        <f t="shared" si="1"/>
        <v>0</v>
      </c>
    </row>
    <row r="18" spans="1:20" ht="17.25" customHeight="1">
      <c r="A18" s="1048"/>
      <c r="B18" s="1049"/>
      <c r="C18" s="1049"/>
      <c r="D18" s="176" t="s">
        <v>23</v>
      </c>
      <c r="E18" s="176">
        <f>'②　加入月'!H10</f>
        <v>0</v>
      </c>
      <c r="F18" s="176" t="str">
        <f>IF(F17=0," ",1)</f>
        <v xml:space="preserve"> </v>
      </c>
      <c r="G18" s="176" t="str">
        <f t="shared" ref="G18:Q18" si="6">IF(G17=0," ",1)</f>
        <v xml:space="preserve"> </v>
      </c>
      <c r="H18" s="176" t="str">
        <f t="shared" si="6"/>
        <v xml:space="preserve"> </v>
      </c>
      <c r="I18" s="176" t="str">
        <f t="shared" si="6"/>
        <v xml:space="preserve"> </v>
      </c>
      <c r="J18" s="176" t="str">
        <f t="shared" si="6"/>
        <v xml:space="preserve"> </v>
      </c>
      <c r="K18" s="176" t="str">
        <f t="shared" si="6"/>
        <v xml:space="preserve"> </v>
      </c>
      <c r="L18" s="176" t="str">
        <f t="shared" si="6"/>
        <v xml:space="preserve"> </v>
      </c>
      <c r="M18" s="176" t="str">
        <f t="shared" si="6"/>
        <v xml:space="preserve"> </v>
      </c>
      <c r="N18" s="176" t="str">
        <f t="shared" si="6"/>
        <v xml:space="preserve"> </v>
      </c>
      <c r="O18" s="176" t="str">
        <f t="shared" si="6"/>
        <v xml:space="preserve"> </v>
      </c>
      <c r="P18" s="176" t="str">
        <f t="shared" si="6"/>
        <v xml:space="preserve"> </v>
      </c>
      <c r="Q18" s="176" t="str">
        <f t="shared" si="6"/>
        <v xml:space="preserve"> </v>
      </c>
      <c r="R18" s="51">
        <f t="shared" si="1"/>
        <v>0</v>
      </c>
    </row>
    <row r="19" spans="1:20" ht="17.25" customHeight="1">
      <c r="A19" s="1048"/>
      <c r="B19" s="1049"/>
      <c r="C19" s="1049"/>
      <c r="D19" s="123" t="s">
        <v>24</v>
      </c>
      <c r="E19" s="123">
        <f>'②　加入月'!I10</f>
        <v>0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51">
        <f t="shared" si="1"/>
        <v>0</v>
      </c>
    </row>
    <row r="20" spans="1:20" ht="17.25" customHeight="1">
      <c r="A20" s="1048">
        <v>7</v>
      </c>
      <c r="B20" s="1049" t="str">
        <f>IF('入力確認(1千万1円～)'!I10=0," ",'入力確認(1千万1円～)'!I10)</f>
        <v xml:space="preserve"> </v>
      </c>
      <c r="C20" s="1049"/>
      <c r="D20" s="123" t="s">
        <v>22</v>
      </c>
      <c r="E20" s="123">
        <f>'②　加入月'!H11</f>
        <v>0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51">
        <f t="shared" si="1"/>
        <v>0</v>
      </c>
    </row>
    <row r="21" spans="1:20" ht="17.25" customHeight="1">
      <c r="A21" s="1048"/>
      <c r="B21" s="1049"/>
      <c r="C21" s="1049"/>
      <c r="D21" s="176" t="s">
        <v>23</v>
      </c>
      <c r="E21" s="176">
        <f>'②　加入月'!H11</f>
        <v>0</v>
      </c>
      <c r="F21" s="176" t="str">
        <f>IF(F20=0," ",1)</f>
        <v xml:space="preserve"> </v>
      </c>
      <c r="G21" s="176" t="str">
        <f t="shared" ref="G21:Q21" si="7">IF(G20=0," ",1)</f>
        <v xml:space="preserve"> </v>
      </c>
      <c r="H21" s="176" t="str">
        <f t="shared" si="7"/>
        <v xml:space="preserve"> </v>
      </c>
      <c r="I21" s="176" t="str">
        <f t="shared" si="7"/>
        <v xml:space="preserve"> </v>
      </c>
      <c r="J21" s="176" t="str">
        <f t="shared" si="7"/>
        <v xml:space="preserve"> </v>
      </c>
      <c r="K21" s="176" t="str">
        <f t="shared" si="7"/>
        <v xml:space="preserve"> </v>
      </c>
      <c r="L21" s="176" t="str">
        <f t="shared" si="7"/>
        <v xml:space="preserve"> </v>
      </c>
      <c r="M21" s="176" t="str">
        <f t="shared" si="7"/>
        <v xml:space="preserve"> </v>
      </c>
      <c r="N21" s="176" t="str">
        <f t="shared" si="7"/>
        <v xml:space="preserve"> </v>
      </c>
      <c r="O21" s="176" t="str">
        <f t="shared" si="7"/>
        <v xml:space="preserve"> </v>
      </c>
      <c r="P21" s="176" t="str">
        <f t="shared" si="7"/>
        <v xml:space="preserve"> </v>
      </c>
      <c r="Q21" s="176" t="str">
        <f t="shared" si="7"/>
        <v xml:space="preserve"> </v>
      </c>
      <c r="R21" s="51">
        <f t="shared" si="1"/>
        <v>0</v>
      </c>
    </row>
    <row r="22" spans="1:20" ht="17.25" customHeight="1">
      <c r="A22" s="1048"/>
      <c r="B22" s="1049"/>
      <c r="C22" s="1049"/>
      <c r="D22" s="123" t="s">
        <v>24</v>
      </c>
      <c r="E22" s="123">
        <f>'②　加入月'!I11</f>
        <v>0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51">
        <f t="shared" si="1"/>
        <v>0</v>
      </c>
    </row>
    <row r="23" spans="1:20" ht="17.25" customHeight="1">
      <c r="A23" s="1048">
        <v>8</v>
      </c>
      <c r="B23" s="1049" t="str">
        <f>IF('入力確認(1千万1円～)'!I11=0," ",'入力確認(1千万1円～)'!I11)</f>
        <v xml:space="preserve"> </v>
      </c>
      <c r="C23" s="1049"/>
      <c r="D23" s="123" t="s">
        <v>22</v>
      </c>
      <c r="E23" s="123">
        <f>'②　加入月'!H12</f>
        <v>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51">
        <f t="shared" si="1"/>
        <v>0</v>
      </c>
    </row>
    <row r="24" spans="1:20" ht="17.25" customHeight="1">
      <c r="A24" s="1048"/>
      <c r="B24" s="1049"/>
      <c r="C24" s="1049"/>
      <c r="D24" s="176" t="s">
        <v>23</v>
      </c>
      <c r="E24" s="176">
        <f>'②　加入月'!H12</f>
        <v>0</v>
      </c>
      <c r="F24" s="176" t="str">
        <f>IF(F23=0," ",1)</f>
        <v xml:space="preserve"> </v>
      </c>
      <c r="G24" s="176" t="str">
        <f t="shared" ref="G24:Q24" si="8">IF(G23=0," ",1)</f>
        <v xml:space="preserve"> </v>
      </c>
      <c r="H24" s="176" t="str">
        <f t="shared" si="8"/>
        <v xml:space="preserve"> </v>
      </c>
      <c r="I24" s="176" t="str">
        <f t="shared" si="8"/>
        <v xml:space="preserve"> </v>
      </c>
      <c r="J24" s="176" t="str">
        <f t="shared" si="8"/>
        <v xml:space="preserve"> </v>
      </c>
      <c r="K24" s="176" t="str">
        <f t="shared" si="8"/>
        <v xml:space="preserve"> </v>
      </c>
      <c r="L24" s="176" t="str">
        <f t="shared" si="8"/>
        <v xml:space="preserve"> </v>
      </c>
      <c r="M24" s="176" t="str">
        <f t="shared" si="8"/>
        <v xml:space="preserve"> </v>
      </c>
      <c r="N24" s="176" t="str">
        <f t="shared" si="8"/>
        <v xml:space="preserve"> </v>
      </c>
      <c r="O24" s="176" t="str">
        <f t="shared" si="8"/>
        <v xml:space="preserve"> </v>
      </c>
      <c r="P24" s="176" t="str">
        <f t="shared" si="8"/>
        <v xml:space="preserve"> </v>
      </c>
      <c r="Q24" s="176" t="str">
        <f t="shared" si="8"/>
        <v xml:space="preserve"> </v>
      </c>
      <c r="R24" s="51">
        <f t="shared" si="1"/>
        <v>0</v>
      </c>
    </row>
    <row r="25" spans="1:20" ht="17.25" customHeight="1">
      <c r="A25" s="1048"/>
      <c r="B25" s="1049"/>
      <c r="C25" s="1049"/>
      <c r="D25" s="123" t="s">
        <v>24</v>
      </c>
      <c r="E25" s="123">
        <f>'②　加入月'!I12</f>
        <v>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51">
        <f t="shared" si="1"/>
        <v>0</v>
      </c>
    </row>
    <row r="28" spans="1:20" ht="18" customHeight="1">
      <c r="B28" s="820"/>
      <c r="C28" s="820"/>
      <c r="E28" s="1044" t="s">
        <v>0</v>
      </c>
      <c r="F28" s="1045"/>
      <c r="H28" s="1044" t="s">
        <v>2</v>
      </c>
      <c r="I28" s="1045"/>
      <c r="K28" s="1044" t="s">
        <v>10</v>
      </c>
      <c r="L28" s="1045"/>
      <c r="S28" s="51"/>
      <c r="T28" s="51"/>
    </row>
    <row r="29" spans="1:20" ht="13.5" thickBot="1">
      <c r="B29" s="820"/>
      <c r="C29" s="820"/>
      <c r="E29" s="1046"/>
      <c r="F29" s="1047"/>
      <c r="H29" s="1046"/>
      <c r="I29" s="1047"/>
      <c r="K29" s="1046"/>
      <c r="L29" s="1047"/>
      <c r="S29" s="51"/>
      <c r="T29" s="51"/>
    </row>
    <row r="30" spans="1:20">
      <c r="S30" s="51"/>
      <c r="T30" s="51"/>
    </row>
  </sheetData>
  <protectedRanges>
    <protectedRange sqref="F25:Q25 F22:Q23 F19:Q20 F2:Q2 F13:Q14 F16:Q17 F4:Q5 F7:Q8 F10:Q11" name="範囲1"/>
  </protectedRanges>
  <mergeCells count="25">
    <mergeCell ref="E28:F29"/>
    <mergeCell ref="H28:I29"/>
    <mergeCell ref="K28:L29"/>
    <mergeCell ref="A17:A19"/>
    <mergeCell ref="B17:C19"/>
    <mergeCell ref="A20:A22"/>
    <mergeCell ref="B20:C22"/>
    <mergeCell ref="A23:A25"/>
    <mergeCell ref="B23:C25"/>
    <mergeCell ref="A11:A13"/>
    <mergeCell ref="B11:C13"/>
    <mergeCell ref="A14:A16"/>
    <mergeCell ref="B14:C16"/>
    <mergeCell ref="B28:C29"/>
    <mergeCell ref="A5:A7"/>
    <mergeCell ref="B5:C7"/>
    <mergeCell ref="T6:W6"/>
    <mergeCell ref="A8:A10"/>
    <mergeCell ref="B8:C10"/>
    <mergeCell ref="T8:W10"/>
    <mergeCell ref="B1:C1"/>
    <mergeCell ref="A2:A4"/>
    <mergeCell ref="B2:C4"/>
    <mergeCell ref="S2:S3"/>
    <mergeCell ref="T3:X4"/>
  </mergeCells>
  <phoneticPr fontId="2"/>
  <conditionalFormatting sqref="E2">
    <cfRule type="cellIs" dxfId="55" priority="1" stopIfTrue="1" operator="notEqual">
      <formula>$R$2</formula>
    </cfRule>
  </conditionalFormatting>
  <conditionalFormatting sqref="E3">
    <cfRule type="cellIs" dxfId="54" priority="2" stopIfTrue="1" operator="notEqual">
      <formula>$R$3</formula>
    </cfRule>
  </conditionalFormatting>
  <conditionalFormatting sqref="E4">
    <cfRule type="cellIs" dxfId="53" priority="3" stopIfTrue="1" operator="notEqual">
      <formula>$R$4</formula>
    </cfRule>
  </conditionalFormatting>
  <conditionalFormatting sqref="E5">
    <cfRule type="cellIs" dxfId="52" priority="4" stopIfTrue="1" operator="notEqual">
      <formula>$R$5</formula>
    </cfRule>
  </conditionalFormatting>
  <conditionalFormatting sqref="E6">
    <cfRule type="cellIs" dxfId="51" priority="5" stopIfTrue="1" operator="notEqual">
      <formula>$R$6</formula>
    </cfRule>
  </conditionalFormatting>
  <conditionalFormatting sqref="E7">
    <cfRule type="cellIs" dxfId="50" priority="6" stopIfTrue="1" operator="notEqual">
      <formula>$R$7</formula>
    </cfRule>
  </conditionalFormatting>
  <conditionalFormatting sqref="E8">
    <cfRule type="cellIs" dxfId="49" priority="7" stopIfTrue="1" operator="notEqual">
      <formula>$R$8</formula>
    </cfRule>
  </conditionalFormatting>
  <conditionalFormatting sqref="E9">
    <cfRule type="cellIs" dxfId="48" priority="8" stopIfTrue="1" operator="notEqual">
      <formula>$R$9</formula>
    </cfRule>
  </conditionalFormatting>
  <conditionalFormatting sqref="E10">
    <cfRule type="cellIs" dxfId="47" priority="9" stopIfTrue="1" operator="notEqual">
      <formula>$R$10</formula>
    </cfRule>
  </conditionalFormatting>
  <conditionalFormatting sqref="E11">
    <cfRule type="cellIs" dxfId="46" priority="10" stopIfTrue="1" operator="notEqual">
      <formula>$R$11</formula>
    </cfRule>
  </conditionalFormatting>
  <conditionalFormatting sqref="E12">
    <cfRule type="cellIs" dxfId="45" priority="11" stopIfTrue="1" operator="notEqual">
      <formula>$R$12</formula>
    </cfRule>
  </conditionalFormatting>
  <conditionalFormatting sqref="E13">
    <cfRule type="cellIs" dxfId="44" priority="12" stopIfTrue="1" operator="notEqual">
      <formula>$R$13</formula>
    </cfRule>
  </conditionalFormatting>
  <conditionalFormatting sqref="E14">
    <cfRule type="cellIs" dxfId="43" priority="13" stopIfTrue="1" operator="notEqual">
      <formula>$R$14</formula>
    </cfRule>
  </conditionalFormatting>
  <conditionalFormatting sqref="E15">
    <cfRule type="cellIs" dxfId="42" priority="14" stopIfTrue="1" operator="notEqual">
      <formula>$R$15</formula>
    </cfRule>
  </conditionalFormatting>
  <conditionalFormatting sqref="E16">
    <cfRule type="cellIs" dxfId="41" priority="15" stopIfTrue="1" operator="notEqual">
      <formula>$R$16</formula>
    </cfRule>
  </conditionalFormatting>
  <conditionalFormatting sqref="E17">
    <cfRule type="cellIs" dxfId="40" priority="16" stopIfTrue="1" operator="notEqual">
      <formula>$R$17</formula>
    </cfRule>
  </conditionalFormatting>
  <conditionalFormatting sqref="E18">
    <cfRule type="cellIs" dxfId="39" priority="17" stopIfTrue="1" operator="notEqual">
      <formula>$R$18</formula>
    </cfRule>
  </conditionalFormatting>
  <conditionalFormatting sqref="E19">
    <cfRule type="cellIs" dxfId="38" priority="18" stopIfTrue="1" operator="notEqual">
      <formula>$R$19</formula>
    </cfRule>
  </conditionalFormatting>
  <conditionalFormatting sqref="E20">
    <cfRule type="cellIs" dxfId="37" priority="19" stopIfTrue="1" operator="notEqual">
      <formula>$R$20</formula>
    </cfRule>
  </conditionalFormatting>
  <conditionalFormatting sqref="E21">
    <cfRule type="cellIs" dxfId="36" priority="20" stopIfTrue="1" operator="notEqual">
      <formula>$R$21</formula>
    </cfRule>
  </conditionalFormatting>
  <conditionalFormatting sqref="E22">
    <cfRule type="cellIs" dxfId="35" priority="21" stopIfTrue="1" operator="notEqual">
      <formula>$R$22</formula>
    </cfRule>
  </conditionalFormatting>
  <conditionalFormatting sqref="E23">
    <cfRule type="cellIs" dxfId="34" priority="22" stopIfTrue="1" operator="notEqual">
      <formula>$R$23</formula>
    </cfRule>
  </conditionalFormatting>
  <conditionalFormatting sqref="E24">
    <cfRule type="cellIs" dxfId="33" priority="23" stopIfTrue="1" operator="notEqual">
      <formula>$R$24</formula>
    </cfRule>
  </conditionalFormatting>
  <conditionalFormatting sqref="E25">
    <cfRule type="cellIs" dxfId="32" priority="24" stopIfTrue="1" operator="notEqual">
      <formula>$R$25</formula>
    </cfRule>
  </conditionalFormatting>
  <dataValidations count="1">
    <dataValidation type="whole" allowBlank="1" showInputMessage="1" showErrorMessage="1" sqref="F13:Q14 F2:Q2 F7:Q8 F19:Q20 F4:Q5 F16:Q17 F22:Q23 F25:Q25 F10:Q11" xr:uid="{00000000-0002-0000-0E00-000000000000}">
      <formula1>1</formula1>
      <formula2>1</formula2>
    </dataValidation>
  </dataValidations>
  <hyperlinks>
    <hyperlink ref="E28" location="個人加入者名!A1" display="加入者名" xr:uid="{00000000-0004-0000-0E00-000000000000}"/>
    <hyperlink ref="H28" location="加入月数!A1" display="加入月数" xr:uid="{00000000-0004-0000-0E00-000001000000}"/>
    <hyperlink ref="K28" location="所得額!A1" display="所得額" xr:uid="{00000000-0004-0000-0E00-000002000000}"/>
    <hyperlink ref="T8:W10" location="月割税額!A1" display="月　割　税　額" xr:uid="{00000000-0004-0000-0E00-000003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限超月割クリア">
                <anchor moveWithCells="1" sizeWithCells="1">
                  <from>
                    <xdr:col>12</xdr:col>
                    <xdr:colOff>546100</xdr:colOff>
                    <xdr:row>27</xdr:row>
                    <xdr:rowOff>31750</xdr:rowOff>
                  </from>
                  <to>
                    <xdr:col>15</xdr:col>
                    <xdr:colOff>450850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66FF66"/>
  </sheetPr>
  <dimension ref="A1:U36"/>
  <sheetViews>
    <sheetView showGridLines="0" view="pageBreakPreview" topLeftCell="B1" zoomScale="70" zoomScaleNormal="70" workbookViewId="0">
      <selection activeCell="P8" sqref="P8"/>
    </sheetView>
  </sheetViews>
  <sheetFormatPr defaultColWidth="9" defaultRowHeight="13"/>
  <cols>
    <col min="1" max="1" width="3" style="1" customWidth="1"/>
    <col min="2" max="3" width="6.26953125" style="1" customWidth="1"/>
    <col min="4" max="4" width="9.6328125" style="1" bestFit="1" customWidth="1"/>
    <col min="5" max="5" width="10.26953125" style="1" bestFit="1" customWidth="1"/>
    <col min="6" max="17" width="8.6328125" style="1" customWidth="1"/>
    <col min="18" max="18" width="12.6328125" style="1" customWidth="1"/>
    <col min="19" max="19" width="3.7265625" style="1" customWidth="1"/>
    <col min="20" max="21" width="7.90625" style="53" customWidth="1"/>
    <col min="22" max="16384" width="9" style="1"/>
  </cols>
  <sheetData>
    <row r="1" spans="1:21" ht="18" customHeight="1">
      <c r="A1" s="192"/>
      <c r="B1" s="1091" t="s">
        <v>3</v>
      </c>
      <c r="C1" s="1092"/>
      <c r="D1" s="193"/>
      <c r="E1" s="194" t="s">
        <v>61</v>
      </c>
      <c r="F1" s="195" t="s">
        <v>49</v>
      </c>
      <c r="G1" s="196" t="s">
        <v>50</v>
      </c>
      <c r="H1" s="196" t="s">
        <v>51</v>
      </c>
      <c r="I1" s="196" t="s">
        <v>52</v>
      </c>
      <c r="J1" s="196" t="s">
        <v>53</v>
      </c>
      <c r="K1" s="196" t="s">
        <v>54</v>
      </c>
      <c r="L1" s="196" t="s">
        <v>55</v>
      </c>
      <c r="M1" s="196" t="s">
        <v>56</v>
      </c>
      <c r="N1" s="196" t="s">
        <v>57</v>
      </c>
      <c r="O1" s="196" t="s">
        <v>58</v>
      </c>
      <c r="P1" s="196" t="s">
        <v>59</v>
      </c>
      <c r="Q1" s="197" t="s">
        <v>60</v>
      </c>
      <c r="R1" s="198" t="s">
        <v>1</v>
      </c>
      <c r="S1" s="61"/>
    </row>
    <row r="2" spans="1:21" ht="18.75" customHeight="1">
      <c r="A2" s="1088">
        <v>1</v>
      </c>
      <c r="B2" s="1075" t="str">
        <f>'入力確認(1千万1円～)'!I4</f>
        <v>世帯主</v>
      </c>
      <c r="C2" s="1076"/>
      <c r="D2" s="201" t="s">
        <v>22</v>
      </c>
      <c r="E2" s="202">
        <f>'税額(1千万1円～)'!N7</f>
        <v>3446</v>
      </c>
      <c r="F2" s="203">
        <f>IF('月割入力(1千万1円～) '!F2=1,E2,0)</f>
        <v>0</v>
      </c>
      <c r="G2" s="204">
        <f>IF('月割入力(1千万1円～) '!G2=1,E2,0)</f>
        <v>0</v>
      </c>
      <c r="H2" s="204">
        <f>IF('月割入力(1千万1円～) '!H2=1,E2,0)</f>
        <v>0</v>
      </c>
      <c r="I2" s="204">
        <f>IF('月割入力(1千万1円～) '!I2=1,E2,0)</f>
        <v>0</v>
      </c>
      <c r="J2" s="204">
        <f>IF('月割入力(1千万1円～) '!J2=1,E2,0)</f>
        <v>0</v>
      </c>
      <c r="K2" s="204">
        <f>IF('月割入力(1千万1円～) '!K2=1,E2,0)</f>
        <v>0</v>
      </c>
      <c r="L2" s="204">
        <f>IF('月割入力(1千万1円～) '!L2=1,E2,0)</f>
        <v>0</v>
      </c>
      <c r="M2" s="204">
        <f>IF('月割入力(1千万1円～) '!M2=1,E2,0)</f>
        <v>0</v>
      </c>
      <c r="N2" s="204">
        <f>IF('月割入力(1千万1円～) '!N2=1,E2,0)</f>
        <v>0</v>
      </c>
      <c r="O2" s="204">
        <f>IF('月割入力(1千万1円～) '!O2=1,E2,0)</f>
        <v>0</v>
      </c>
      <c r="P2" s="204">
        <f>IF('月割入力(1千万1円～) '!P2=1,E2,0)</f>
        <v>0</v>
      </c>
      <c r="Q2" s="205">
        <f>IF('月割入力(1千万1円～) '!Q2=1,E2,0)</f>
        <v>0</v>
      </c>
      <c r="R2" s="206">
        <f>SUM(F2:Q2)</f>
        <v>0</v>
      </c>
      <c r="S2" s="2"/>
    </row>
    <row r="3" spans="1:21" ht="18.75" customHeight="1">
      <c r="A3" s="1089"/>
      <c r="B3" s="1077"/>
      <c r="C3" s="1078"/>
      <c r="D3" s="120" t="s">
        <v>23</v>
      </c>
      <c r="E3" s="49">
        <f>'税額(1千万1円～)'!N8</f>
        <v>1293</v>
      </c>
      <c r="F3" s="46">
        <f>IF('月割入力(1千万1円～) '!F3=1,E3,0)</f>
        <v>0</v>
      </c>
      <c r="G3" s="42">
        <f>IF('月割入力(1千万1円～) '!G3=1,E3,0)</f>
        <v>0</v>
      </c>
      <c r="H3" s="42">
        <f>IF('月割入力(1千万1円～) '!H3=1,E3,0)</f>
        <v>0</v>
      </c>
      <c r="I3" s="42">
        <f>IF('月割入力(1千万1円～) '!I3=1,E3,0)</f>
        <v>0</v>
      </c>
      <c r="J3" s="42">
        <f>IF('月割入力(1千万1円～) '!J3=1,E3,0)</f>
        <v>0</v>
      </c>
      <c r="K3" s="42">
        <f>IF('月割入力(1千万1円～) '!K3=1,E3,0)</f>
        <v>0</v>
      </c>
      <c r="L3" s="42">
        <f>IF('月割入力(1千万1円～) '!L3=1,E3,0)</f>
        <v>0</v>
      </c>
      <c r="M3" s="42">
        <f>IF('月割入力(1千万1円～) '!M3=1,E3,0)</f>
        <v>0</v>
      </c>
      <c r="N3" s="42">
        <f>IF('月割入力(1千万1円～) '!N3=1,E3,0)</f>
        <v>0</v>
      </c>
      <c r="O3" s="42">
        <f>IF('月割入力(1千万1円～) '!O3=1,E3,0)</f>
        <v>0</v>
      </c>
      <c r="P3" s="42">
        <f>IF('月割入力(1千万1円～) '!P3=1,E3,0)</f>
        <v>0</v>
      </c>
      <c r="Q3" s="187">
        <f>IF('月割入力(1千万1円～) '!Q3=1,E3,0)</f>
        <v>0</v>
      </c>
      <c r="R3" s="190">
        <f t="shared" ref="R3:R25" si="0">SUM(F3:Q3)</f>
        <v>0</v>
      </c>
      <c r="S3" s="2"/>
      <c r="T3" s="1"/>
      <c r="U3" s="1"/>
    </row>
    <row r="4" spans="1:21" ht="18.75" customHeight="1">
      <c r="A4" s="1090"/>
      <c r="B4" s="1079"/>
      <c r="C4" s="1080"/>
      <c r="D4" s="207" t="s">
        <v>24</v>
      </c>
      <c r="E4" s="208">
        <f>'税額(1千万1円～)'!N9</f>
        <v>1221</v>
      </c>
      <c r="F4" s="209">
        <f>IF('月割入力(1千万1円～) '!F4=1,E4,0)</f>
        <v>0</v>
      </c>
      <c r="G4" s="210">
        <f>IF('月割入力(1千万1円～) '!G4=1,E4,0)</f>
        <v>0</v>
      </c>
      <c r="H4" s="210">
        <f>IF('月割入力(1千万1円～) '!H4=1,E4,0)</f>
        <v>0</v>
      </c>
      <c r="I4" s="210">
        <f>IF('月割入力(1千万1円～) '!I4=1,E4,0)</f>
        <v>0</v>
      </c>
      <c r="J4" s="210">
        <f>IF('月割入力(1千万1円～) '!J4=1,E4,0)</f>
        <v>0</v>
      </c>
      <c r="K4" s="210">
        <f>IF('月割入力(1千万1円～) '!K4=1,E4,0)</f>
        <v>0</v>
      </c>
      <c r="L4" s="210">
        <f>IF('月割入力(1千万1円～) '!L4=1,E4,0)</f>
        <v>0</v>
      </c>
      <c r="M4" s="210">
        <f>IF('月割入力(1千万1円～) '!M4=1,E4,0)</f>
        <v>0</v>
      </c>
      <c r="N4" s="210">
        <f>IF('月割入力(1千万1円～) '!N4=1,E4,0)</f>
        <v>0</v>
      </c>
      <c r="O4" s="210">
        <f>IF('月割入力(1千万1円～) '!O4=1,E4,0)</f>
        <v>0</v>
      </c>
      <c r="P4" s="210">
        <f>IF('月割入力(1千万1円～) '!P4=1,E4,0)</f>
        <v>0</v>
      </c>
      <c r="Q4" s="211">
        <f>IF('月割入力(1千万1円～) '!Q4=1,E4,0)</f>
        <v>0</v>
      </c>
      <c r="R4" s="191">
        <f t="shared" si="0"/>
        <v>0</v>
      </c>
      <c r="S4" s="2"/>
    </row>
    <row r="5" spans="1:21" ht="18.75" customHeight="1" thickBot="1">
      <c r="A5" s="1073">
        <v>2</v>
      </c>
      <c r="B5" s="1084">
        <f>'入力確認(1千万1円～)'!I5</f>
        <v>0</v>
      </c>
      <c r="C5" s="1085"/>
      <c r="D5" s="119" t="s">
        <v>22</v>
      </c>
      <c r="E5" s="48">
        <f>'税額(1千万1円～)'!N10</f>
        <v>0</v>
      </c>
      <c r="F5" s="45">
        <f>IF('月割入力(1千万1円～) '!F5=1,E5,0)</f>
        <v>0</v>
      </c>
      <c r="G5" s="44">
        <f>IF('月割入力(1千万1円～) '!G5=1,E5,0)</f>
        <v>0</v>
      </c>
      <c r="H5" s="44">
        <f>IF('月割入力(1千万1円～) '!H5=1,E5,0)</f>
        <v>0</v>
      </c>
      <c r="I5" s="44">
        <f>IF('月割入力(1千万1円～) '!I5=1,E5,0)</f>
        <v>0</v>
      </c>
      <c r="J5" s="44">
        <f>IF('月割入力(1千万1円～) '!J5=1,E5,0)</f>
        <v>0</v>
      </c>
      <c r="K5" s="44">
        <f>IF('月割入力(1千万1円～) '!K5=1,E5,0)</f>
        <v>0</v>
      </c>
      <c r="L5" s="44">
        <f>IF('月割入力(1千万1円～) '!L5=1,E5,0)</f>
        <v>0</v>
      </c>
      <c r="M5" s="44">
        <f>IF('月割入力(1千万1円～) '!M5=1,E5,0)</f>
        <v>0</v>
      </c>
      <c r="N5" s="44">
        <f>IF('月割入力(1千万1円～) '!N5=1,E5,0)</f>
        <v>0</v>
      </c>
      <c r="O5" s="44">
        <f>IF('月割入力(1千万1円～) '!O5=1,E5,0)</f>
        <v>0</v>
      </c>
      <c r="P5" s="44">
        <f>IF('月割入力(1千万1円～) '!P5=1,E5,0)</f>
        <v>0</v>
      </c>
      <c r="Q5" s="186">
        <f>IF('月割入力(1千万1円～) '!Q5=1,E5,0)</f>
        <v>0</v>
      </c>
      <c r="R5" s="189">
        <f t="shared" si="0"/>
        <v>0</v>
      </c>
      <c r="S5" s="2"/>
      <c r="T5" s="1083" t="s">
        <v>0</v>
      </c>
      <c r="U5" s="1047"/>
    </row>
    <row r="6" spans="1:21" ht="18.75" customHeight="1">
      <c r="A6" s="1073"/>
      <c r="B6" s="1077"/>
      <c r="C6" s="1078"/>
      <c r="D6" s="120" t="s">
        <v>23</v>
      </c>
      <c r="E6" s="49">
        <f>'税額(1千万1円～)'!N11</f>
        <v>0</v>
      </c>
      <c r="F6" s="46">
        <f>IF('月割入力(1千万1円～) '!F6=1,E6,0)</f>
        <v>0</v>
      </c>
      <c r="G6" s="42">
        <f>IF('月割入力(1千万1円～) '!G6=1,E6,0)</f>
        <v>0</v>
      </c>
      <c r="H6" s="42">
        <f>IF('月割入力(1千万1円～) '!H6=1,E6,0)</f>
        <v>0</v>
      </c>
      <c r="I6" s="42">
        <f>IF('月割入力(1千万1円～) '!I6=1,E6,0)</f>
        <v>0</v>
      </c>
      <c r="J6" s="42">
        <f>IF('月割入力(1千万1円～) '!J6=1,E6,0)</f>
        <v>0</v>
      </c>
      <c r="K6" s="42">
        <f>IF('月割入力(1千万1円～) '!K6=1,E6,0)</f>
        <v>0</v>
      </c>
      <c r="L6" s="42">
        <f>IF('月割入力(1千万1円～) '!L6=1,E6,0)</f>
        <v>0</v>
      </c>
      <c r="M6" s="42">
        <f>IF('月割入力(1千万1円～) '!M6=1,E6,0)</f>
        <v>0</v>
      </c>
      <c r="N6" s="42">
        <f>IF('月割入力(1千万1円～) '!N6=1,E6,0)</f>
        <v>0</v>
      </c>
      <c r="O6" s="42">
        <f>IF('月割入力(1千万1円～) '!O6=1,E6,0)</f>
        <v>0</v>
      </c>
      <c r="P6" s="42">
        <f>IF('月割入力(1千万1円～) '!P6=1,E6,0)</f>
        <v>0</v>
      </c>
      <c r="Q6" s="187">
        <f>IF('月割入力(1千万1円～) '!Q6=1,E6,0)</f>
        <v>0</v>
      </c>
      <c r="R6" s="190">
        <f t="shared" si="0"/>
        <v>0</v>
      </c>
      <c r="S6" s="2"/>
      <c r="T6" s="79"/>
      <c r="U6" s="79"/>
    </row>
    <row r="7" spans="1:21" ht="18.75" customHeight="1" thickBot="1">
      <c r="A7" s="1073"/>
      <c r="B7" s="1086"/>
      <c r="C7" s="1087"/>
      <c r="D7" s="121" t="s">
        <v>24</v>
      </c>
      <c r="E7" s="199">
        <f>'税額(1千万1円～)'!N12</f>
        <v>0</v>
      </c>
      <c r="F7" s="47">
        <f>IF('月割入力(1千万1円～) '!F7=1,E7,0)</f>
        <v>0</v>
      </c>
      <c r="G7" s="43">
        <f>IF('月割入力(1千万1円～) '!G7=1,E7,0)</f>
        <v>0</v>
      </c>
      <c r="H7" s="43">
        <f>IF('月割入力(1千万1円～) '!H7=1,E7,0)</f>
        <v>0</v>
      </c>
      <c r="I7" s="43">
        <f>IF('月割入力(1千万1円～) '!I7=1,E7,0)</f>
        <v>0</v>
      </c>
      <c r="J7" s="43">
        <f>IF('月割入力(1千万1円～) '!J7=1,E7,0)</f>
        <v>0</v>
      </c>
      <c r="K7" s="43">
        <f>IF('月割入力(1千万1円～) '!K7=1,E7,0)</f>
        <v>0</v>
      </c>
      <c r="L7" s="43">
        <f>IF('月割入力(1千万1円～) '!L7=1,E7,0)</f>
        <v>0</v>
      </c>
      <c r="M7" s="43">
        <f>IF('月割入力(1千万1円～) '!M7=1,E7,0)</f>
        <v>0</v>
      </c>
      <c r="N7" s="43">
        <f>IF('月割入力(1千万1円～) '!N7=1,E7,0)</f>
        <v>0</v>
      </c>
      <c r="O7" s="43">
        <f>IF('月割入力(1千万1円～) '!O7=1,E7,0)</f>
        <v>0</v>
      </c>
      <c r="P7" s="43">
        <f>IF('月割入力(1千万1円～) '!P7=1,E7,0)</f>
        <v>0</v>
      </c>
      <c r="Q7" s="188">
        <f>IF('月割入力(1千万1円～) '!Q7=1,E7,0)</f>
        <v>0</v>
      </c>
      <c r="R7" s="200">
        <f t="shared" si="0"/>
        <v>0</v>
      </c>
      <c r="S7" s="2"/>
      <c r="T7" s="1083" t="s">
        <v>2</v>
      </c>
      <c r="U7" s="1047"/>
    </row>
    <row r="8" spans="1:21" ht="18.75" customHeight="1">
      <c r="A8" s="1072">
        <v>3</v>
      </c>
      <c r="B8" s="1075">
        <f>'入力確認(1千万1円～)'!I6</f>
        <v>0</v>
      </c>
      <c r="C8" s="1076"/>
      <c r="D8" s="201" t="s">
        <v>22</v>
      </c>
      <c r="E8" s="202">
        <f>'税額(1千万1円～)'!N13</f>
        <v>0</v>
      </c>
      <c r="F8" s="203">
        <f>IF('月割入力(1千万1円～) '!F8=1,E8,0)</f>
        <v>0</v>
      </c>
      <c r="G8" s="204">
        <f>IF('月割入力(1千万1円～) '!G8=1,E8,0)</f>
        <v>0</v>
      </c>
      <c r="H8" s="204">
        <f>IF('月割入力(1千万1円～) '!H8=1,E8,0)</f>
        <v>0</v>
      </c>
      <c r="I8" s="204">
        <f>IF('月割入力(1千万1円～) '!I8=1,E8,0)</f>
        <v>0</v>
      </c>
      <c r="J8" s="204">
        <f>IF('月割入力(1千万1円～) '!J8=1,E8,0)</f>
        <v>0</v>
      </c>
      <c r="K8" s="204">
        <f>IF('月割入力(1千万1円～) '!K8=1,E8,0)</f>
        <v>0</v>
      </c>
      <c r="L8" s="204">
        <f>IF('月割入力(1千万1円～) '!L8=1,E8,0)</f>
        <v>0</v>
      </c>
      <c r="M8" s="204">
        <f>IF('月割入力(1千万1円～) '!M8=1,E8,0)</f>
        <v>0</v>
      </c>
      <c r="N8" s="204">
        <f>IF('月割入力(1千万1円～) '!N8=1,E8,0)</f>
        <v>0</v>
      </c>
      <c r="O8" s="204">
        <f>IF('月割入力(1千万1円～) '!O8=1,E8,0)</f>
        <v>0</v>
      </c>
      <c r="P8" s="204">
        <f>IF('月割入力(1千万1円～) '!P8=1,E8,0)</f>
        <v>0</v>
      </c>
      <c r="Q8" s="205">
        <f>IF('月割入力(1千万1円～) '!Q8=1,E8,0)</f>
        <v>0</v>
      </c>
      <c r="R8" s="206">
        <f t="shared" si="0"/>
        <v>0</v>
      </c>
      <c r="S8" s="2"/>
      <c r="T8" s="79"/>
      <c r="U8" s="79"/>
    </row>
    <row r="9" spans="1:21" ht="18.75" customHeight="1" thickBot="1">
      <c r="A9" s="1073"/>
      <c r="B9" s="1077"/>
      <c r="C9" s="1078"/>
      <c r="D9" s="120" t="s">
        <v>23</v>
      </c>
      <c r="E9" s="49">
        <f>'税額(1千万1円～)'!N14</f>
        <v>0</v>
      </c>
      <c r="F9" s="46">
        <f>IF('月割入力(1千万1円～) '!F9=1,E9,0)</f>
        <v>0</v>
      </c>
      <c r="G9" s="42">
        <f>IF('月割入力(1千万1円～) '!G9=1,E9,0)</f>
        <v>0</v>
      </c>
      <c r="H9" s="42">
        <f>IF('月割入力(1千万1円～) '!H9=1,E9,0)</f>
        <v>0</v>
      </c>
      <c r="I9" s="42">
        <f>IF('月割入力(1千万1円～) '!I9=1,E9,0)</f>
        <v>0</v>
      </c>
      <c r="J9" s="42">
        <f>IF('月割入力(1千万1円～) '!J9=1,E9,0)</f>
        <v>0</v>
      </c>
      <c r="K9" s="42">
        <f>IF('月割入力(1千万1円～) '!K9=1,E9,0)</f>
        <v>0</v>
      </c>
      <c r="L9" s="42">
        <f>IF('月割入力(1千万1円～) '!L9=1,E9,0)</f>
        <v>0</v>
      </c>
      <c r="M9" s="42">
        <f>IF('月割入力(1千万1円～) '!M9=1,E9,0)</f>
        <v>0</v>
      </c>
      <c r="N9" s="42">
        <f>IF('月割入力(1千万1円～) '!N9=1,E9,0)</f>
        <v>0</v>
      </c>
      <c r="O9" s="42">
        <f>IF('月割入力(1千万1円～) '!O9=1,E9,0)</f>
        <v>0</v>
      </c>
      <c r="P9" s="42">
        <f>IF('月割入力(1千万1円～) '!P9=1,E9,0)</f>
        <v>0</v>
      </c>
      <c r="Q9" s="187">
        <f>IF('月割入力(1千万1円～) '!Q9=1,E9,0)</f>
        <v>0</v>
      </c>
      <c r="R9" s="190">
        <f t="shared" si="0"/>
        <v>0</v>
      </c>
      <c r="S9" s="2"/>
      <c r="T9" s="1083" t="s">
        <v>10</v>
      </c>
      <c r="U9" s="1047"/>
    </row>
    <row r="10" spans="1:21" ht="18.75" customHeight="1">
      <c r="A10" s="1074"/>
      <c r="B10" s="1079"/>
      <c r="C10" s="1080"/>
      <c r="D10" s="207" t="s">
        <v>24</v>
      </c>
      <c r="E10" s="208">
        <f>'税額(1千万1円～)'!N15</f>
        <v>0</v>
      </c>
      <c r="F10" s="209">
        <f>IF('月割入力(1千万1円～) '!F10=1,E10,0)</f>
        <v>0</v>
      </c>
      <c r="G10" s="210">
        <f>IF('月割入力(1千万1円～) '!G10=1,E10,0)</f>
        <v>0</v>
      </c>
      <c r="H10" s="210">
        <f>IF('月割入力(1千万1円～) '!H10=1,E10,0)</f>
        <v>0</v>
      </c>
      <c r="I10" s="210">
        <f>IF('月割入力(1千万1円～) '!I10=1,E10,0)</f>
        <v>0</v>
      </c>
      <c r="J10" s="210">
        <f>IF('月割入力(1千万1円～) '!J10=1,E10,0)</f>
        <v>0</v>
      </c>
      <c r="K10" s="210">
        <f>IF('月割入力(1千万1円～) '!K10=1,E10,0)</f>
        <v>0</v>
      </c>
      <c r="L10" s="210">
        <f>IF('月割入力(1千万1円～) '!L10=1,E10,0)</f>
        <v>0</v>
      </c>
      <c r="M10" s="210">
        <f>IF('月割入力(1千万1円～) '!M10=1,E10,0)</f>
        <v>0</v>
      </c>
      <c r="N10" s="210">
        <f>IF('月割入力(1千万1円～) '!N10=1,E10,0)</f>
        <v>0</v>
      </c>
      <c r="O10" s="210">
        <f>IF('月割入力(1千万1円～) '!O10=1,E10,0)</f>
        <v>0</v>
      </c>
      <c r="P10" s="210">
        <f>IF('月割入力(1千万1円～) '!P10=1,E10,0)</f>
        <v>0</v>
      </c>
      <c r="Q10" s="211">
        <f>IF('月割入力(1千万1円～) '!Q10=1,E10,0)</f>
        <v>0</v>
      </c>
      <c r="R10" s="191">
        <f t="shared" si="0"/>
        <v>0</v>
      </c>
      <c r="S10" s="2"/>
      <c r="T10" s="79"/>
      <c r="U10" s="79"/>
    </row>
    <row r="11" spans="1:21" ht="18.75" customHeight="1">
      <c r="A11" s="1073">
        <v>4</v>
      </c>
      <c r="B11" s="1084">
        <f>'入力確認(1千万1円～)'!I7</f>
        <v>0</v>
      </c>
      <c r="C11" s="1085"/>
      <c r="D11" s="119" t="s">
        <v>22</v>
      </c>
      <c r="E11" s="48">
        <f>'税額(1千万1円～)'!N16</f>
        <v>0</v>
      </c>
      <c r="F11" s="45">
        <f>IF('月割入力(1千万1円～) '!F11=1,E11,0)</f>
        <v>0</v>
      </c>
      <c r="G11" s="44">
        <f>IF('月割入力(1千万1円～) '!G11=1,E11,0)</f>
        <v>0</v>
      </c>
      <c r="H11" s="44">
        <f>IF('月割入力(1千万1円～) '!H11=1,E11,0)</f>
        <v>0</v>
      </c>
      <c r="I11" s="44">
        <f>IF('月割入力(1千万1円～) '!I11=1,E11,0)</f>
        <v>0</v>
      </c>
      <c r="J11" s="44">
        <f>IF('月割入力(1千万1円～) '!J11=1,E11,0)</f>
        <v>0</v>
      </c>
      <c r="K11" s="44">
        <f>IF('月割入力(1千万1円～) '!K11=1,E11,0)</f>
        <v>0</v>
      </c>
      <c r="L11" s="44">
        <f>IF('月割入力(1千万1円～) '!L11=1,E11,0)</f>
        <v>0</v>
      </c>
      <c r="M11" s="44">
        <f>IF('月割入力(1千万1円～) '!M11=1,E11,0)</f>
        <v>0</v>
      </c>
      <c r="N11" s="44">
        <f>IF('月割入力(1千万1円～) '!N11=1,E11,0)</f>
        <v>0</v>
      </c>
      <c r="O11" s="44">
        <f>IF('月割入力(1千万1円～) '!O11=1,E11,0)</f>
        <v>0</v>
      </c>
      <c r="P11" s="44">
        <f>IF('月割入力(1千万1円～) '!P11=1,E11,0)</f>
        <v>0</v>
      </c>
      <c r="Q11" s="186">
        <f>IF('月割入力(1千万1円～) '!Q11=1,E11,0)</f>
        <v>0</v>
      </c>
      <c r="R11" s="189">
        <f t="shared" si="0"/>
        <v>0</v>
      </c>
      <c r="S11" s="2"/>
      <c r="T11" s="79"/>
      <c r="U11" s="79"/>
    </row>
    <row r="12" spans="1:21" ht="18.75" customHeight="1">
      <c r="A12" s="1073"/>
      <c r="B12" s="1077"/>
      <c r="C12" s="1078"/>
      <c r="D12" s="120" t="s">
        <v>23</v>
      </c>
      <c r="E12" s="49">
        <f>'税額(1千万1円～)'!N17</f>
        <v>0</v>
      </c>
      <c r="F12" s="46">
        <f>IF('月割入力(1千万1円～) '!F12=1,E12,0)</f>
        <v>0</v>
      </c>
      <c r="G12" s="42">
        <f>IF('月割入力(1千万1円～) '!G12=1,E12,0)</f>
        <v>0</v>
      </c>
      <c r="H12" s="42">
        <f>IF('月割入力(1千万1円～) '!H12=1,E12,0)</f>
        <v>0</v>
      </c>
      <c r="I12" s="42">
        <f>IF('月割入力(1千万1円～) '!I12=1,E12,0)</f>
        <v>0</v>
      </c>
      <c r="J12" s="42">
        <f>IF('月割入力(1千万1円～) '!J12=1,E12,0)</f>
        <v>0</v>
      </c>
      <c r="K12" s="42">
        <f>IF('月割入力(1千万1円～) '!K12=1,E12,0)</f>
        <v>0</v>
      </c>
      <c r="L12" s="42">
        <f>IF('月割入力(1千万1円～) '!L12=1,E12,0)</f>
        <v>0</v>
      </c>
      <c r="M12" s="42">
        <f>IF('月割入力(1千万1円～) '!M12=1,E12,0)</f>
        <v>0</v>
      </c>
      <c r="N12" s="42">
        <f>IF('月割入力(1千万1円～) '!N12=1,E12,0)</f>
        <v>0</v>
      </c>
      <c r="O12" s="42">
        <f>IF('月割入力(1千万1円～) '!O12=1,E12,0)</f>
        <v>0</v>
      </c>
      <c r="P12" s="42">
        <f>IF('月割入力(1千万1円～) '!P12=1,E12,0)</f>
        <v>0</v>
      </c>
      <c r="Q12" s="187">
        <f>IF('月割入力(1千万1円～) '!Q12=1,E12,0)</f>
        <v>0</v>
      </c>
      <c r="R12" s="190">
        <f t="shared" si="0"/>
        <v>0</v>
      </c>
      <c r="S12" s="2"/>
    </row>
    <row r="13" spans="1:21" ht="18.75" customHeight="1">
      <c r="A13" s="1073"/>
      <c r="B13" s="1086"/>
      <c r="C13" s="1087"/>
      <c r="D13" s="121" t="s">
        <v>24</v>
      </c>
      <c r="E13" s="199">
        <f>'税額(1千万1円～)'!N18</f>
        <v>0</v>
      </c>
      <c r="F13" s="47">
        <f>IF('月割入力(1千万1円～) '!F13=1,E13,0)</f>
        <v>0</v>
      </c>
      <c r="G13" s="43">
        <f>IF('月割入力(1千万1円～) '!G13=1,E13,0)</f>
        <v>0</v>
      </c>
      <c r="H13" s="43">
        <f>IF('月割入力(1千万1円～) '!H13=1,E13,0)</f>
        <v>0</v>
      </c>
      <c r="I13" s="43">
        <f>IF('月割入力(1千万1円～) '!I13=1,E13,0)</f>
        <v>0</v>
      </c>
      <c r="J13" s="43">
        <f>IF('月割入力(1千万1円～) '!J13=1,E13,0)</f>
        <v>0</v>
      </c>
      <c r="K13" s="43">
        <f>IF('月割入力(1千万1円～) '!K13=1,E13,0)</f>
        <v>0</v>
      </c>
      <c r="L13" s="43">
        <f>IF('月割入力(1千万1円～) '!L13=1,E13,0)</f>
        <v>0</v>
      </c>
      <c r="M13" s="43">
        <f>IF('月割入力(1千万1円～) '!M13=1,E13,0)</f>
        <v>0</v>
      </c>
      <c r="N13" s="43">
        <f>IF('月割入力(1千万1円～) '!N13=1,E13,0)</f>
        <v>0</v>
      </c>
      <c r="O13" s="43">
        <f>IF('月割入力(1千万1円～) '!O13=1,E13,0)</f>
        <v>0</v>
      </c>
      <c r="P13" s="43">
        <f>IF('月割入力(1千万1円～) '!P13=1,E13,0)</f>
        <v>0</v>
      </c>
      <c r="Q13" s="188">
        <f>IF('月割入力(1千万1円～) '!Q13=1,E13,0)</f>
        <v>0</v>
      </c>
      <c r="R13" s="200">
        <f t="shared" si="0"/>
        <v>0</v>
      </c>
      <c r="S13" s="2"/>
    </row>
    <row r="14" spans="1:21" ht="18.75" customHeight="1">
      <c r="A14" s="1088">
        <v>5</v>
      </c>
      <c r="B14" s="1075">
        <f>'入力確認(1千万1円～)'!I8</f>
        <v>0</v>
      </c>
      <c r="C14" s="1076"/>
      <c r="D14" s="201" t="s">
        <v>22</v>
      </c>
      <c r="E14" s="202">
        <f>'税額(1千万1円～)'!N19</f>
        <v>0</v>
      </c>
      <c r="F14" s="203">
        <f>IF('月割入力(1千万1円～) '!F14=1,E14,0)</f>
        <v>0</v>
      </c>
      <c r="G14" s="204">
        <f>IF('月割入力(1千万1円～) '!G14=1,E14,0)</f>
        <v>0</v>
      </c>
      <c r="H14" s="204">
        <f>IF('月割入力(1千万1円～) '!H14=1,E14,0)</f>
        <v>0</v>
      </c>
      <c r="I14" s="204">
        <f>IF('月割入力(1千万1円～) '!I14=1,E14,0)</f>
        <v>0</v>
      </c>
      <c r="J14" s="204">
        <f>IF('月割入力(1千万1円～) '!J14=1,E14,0)</f>
        <v>0</v>
      </c>
      <c r="K14" s="204">
        <f>IF('月割入力(1千万1円～) '!K14=1,E14,0)</f>
        <v>0</v>
      </c>
      <c r="L14" s="204">
        <f>IF('月割入力(1千万1円～) '!L14=1,E14,0)</f>
        <v>0</v>
      </c>
      <c r="M14" s="204">
        <f>IF('月割入力(1千万1円～) '!M14=1,E14,0)</f>
        <v>0</v>
      </c>
      <c r="N14" s="204">
        <f>IF('月割入力(1千万1円～) '!N14=1,E14,0)</f>
        <v>0</v>
      </c>
      <c r="O14" s="204">
        <f>IF('月割入力(1千万1円～) '!O14=1,E14,0)</f>
        <v>0</v>
      </c>
      <c r="P14" s="204">
        <f>IF('月割入力(1千万1円～) '!P14=1,E14,0)</f>
        <v>0</v>
      </c>
      <c r="Q14" s="205">
        <f>IF('月割入力(1千万1円～) '!Q14=1,E14,0)</f>
        <v>0</v>
      </c>
      <c r="R14" s="206">
        <f t="shared" si="0"/>
        <v>0</v>
      </c>
      <c r="S14" s="2"/>
    </row>
    <row r="15" spans="1:21" ht="18.75" customHeight="1">
      <c r="A15" s="1089"/>
      <c r="B15" s="1077"/>
      <c r="C15" s="1078"/>
      <c r="D15" s="120" t="s">
        <v>23</v>
      </c>
      <c r="E15" s="49">
        <f>'税額(1千万1円～)'!N20</f>
        <v>0</v>
      </c>
      <c r="F15" s="46">
        <f>IF('月割入力(1千万1円～) '!F15=1,E15,0)</f>
        <v>0</v>
      </c>
      <c r="G15" s="42">
        <f>IF('月割入力(1千万1円～) '!G15=1,E15,0)</f>
        <v>0</v>
      </c>
      <c r="H15" s="42">
        <f>IF('月割入力(1千万1円～) '!H15=1,E15,0)</f>
        <v>0</v>
      </c>
      <c r="I15" s="42">
        <f>IF('月割入力(1千万1円～) '!I15=1,E15,0)</f>
        <v>0</v>
      </c>
      <c r="J15" s="42">
        <f>IF('月割入力(1千万1円～) '!J15=1,E15,0)</f>
        <v>0</v>
      </c>
      <c r="K15" s="42">
        <f>IF('月割入力(1千万1円～) '!K15=1,E15,0)</f>
        <v>0</v>
      </c>
      <c r="L15" s="42">
        <f>IF('月割入力(1千万1円～) '!L15=1,E15,0)</f>
        <v>0</v>
      </c>
      <c r="M15" s="42">
        <f>IF('月割入力(1千万1円～) '!M15=1,E15,0)</f>
        <v>0</v>
      </c>
      <c r="N15" s="42">
        <f>IF('月割入力(1千万1円～) '!N15=1,E15,0)</f>
        <v>0</v>
      </c>
      <c r="O15" s="42">
        <f>IF('月割入力(1千万1円～) '!O15=1,E15,0)</f>
        <v>0</v>
      </c>
      <c r="P15" s="42">
        <f>IF('月割入力(1千万1円～) '!P15=1,E15,0)</f>
        <v>0</v>
      </c>
      <c r="Q15" s="187">
        <f>IF('月割入力(1千万1円～) '!Q15=1,E15,0)</f>
        <v>0</v>
      </c>
      <c r="R15" s="190">
        <f t="shared" si="0"/>
        <v>0</v>
      </c>
      <c r="S15" s="2"/>
    </row>
    <row r="16" spans="1:21" ht="18.75" customHeight="1">
      <c r="A16" s="1090"/>
      <c r="B16" s="1079"/>
      <c r="C16" s="1080"/>
      <c r="D16" s="207" t="s">
        <v>24</v>
      </c>
      <c r="E16" s="208">
        <f>'税額(1千万1円～)'!N21</f>
        <v>0</v>
      </c>
      <c r="F16" s="209">
        <f>IF('月割入力(1千万1円～) '!F16=1,E16,0)</f>
        <v>0</v>
      </c>
      <c r="G16" s="210">
        <f>IF('月割入力(1千万1円～) '!G16=1,E16,0)</f>
        <v>0</v>
      </c>
      <c r="H16" s="210">
        <f>IF('月割入力(1千万1円～) '!H16=1,E16,0)</f>
        <v>0</v>
      </c>
      <c r="I16" s="210">
        <f>IF('月割入力(1千万1円～) '!I16=1,E16,0)</f>
        <v>0</v>
      </c>
      <c r="J16" s="210">
        <f>IF('月割入力(1千万1円～) '!J16=1,E16,0)</f>
        <v>0</v>
      </c>
      <c r="K16" s="210">
        <f>IF('月割入力(1千万1円～) '!K16=1,E16,0)</f>
        <v>0</v>
      </c>
      <c r="L16" s="210">
        <f>IF('月割入力(1千万1円～) '!L16=1,E16,0)</f>
        <v>0</v>
      </c>
      <c r="M16" s="210">
        <f>IF('月割入力(1千万1円～) '!M16=1,E16,0)</f>
        <v>0</v>
      </c>
      <c r="N16" s="210">
        <f>IF('月割入力(1千万1円～) '!N16=1,E16,0)</f>
        <v>0</v>
      </c>
      <c r="O16" s="210">
        <f>IF('月割入力(1千万1円～) '!O16=1,E16,0)</f>
        <v>0</v>
      </c>
      <c r="P16" s="210">
        <f>IF('月割入力(1千万1円～) '!P16=1,E16,0)</f>
        <v>0</v>
      </c>
      <c r="Q16" s="211">
        <f>IF('月割入力(1千万1円～) '!Q16=1,E16,0)</f>
        <v>0</v>
      </c>
      <c r="R16" s="191">
        <f t="shared" si="0"/>
        <v>0</v>
      </c>
      <c r="S16" s="2"/>
    </row>
    <row r="17" spans="1:20" ht="18.75" customHeight="1">
      <c r="A17" s="1073">
        <v>6</v>
      </c>
      <c r="B17" s="1084">
        <f>'入力確認(1千万1円～)'!I9</f>
        <v>0</v>
      </c>
      <c r="C17" s="1085"/>
      <c r="D17" s="119" t="s">
        <v>22</v>
      </c>
      <c r="E17" s="48">
        <f>'税額(1千万1円～)'!N22</f>
        <v>0</v>
      </c>
      <c r="F17" s="45">
        <f>IF('月割入力(1千万1円～) '!F17=1,E17,0)</f>
        <v>0</v>
      </c>
      <c r="G17" s="44">
        <f>IF('月割入力(1千万1円～) '!G17=1,E17,0)</f>
        <v>0</v>
      </c>
      <c r="H17" s="44">
        <f>IF('月割入力(1千万1円～) '!H17=1,E17,0)</f>
        <v>0</v>
      </c>
      <c r="I17" s="44">
        <f>IF('月割入力(1千万1円～) '!I17=1,E17,0)</f>
        <v>0</v>
      </c>
      <c r="J17" s="44">
        <f>IF('月割入力(1千万1円～) '!J17=1,E17,0)</f>
        <v>0</v>
      </c>
      <c r="K17" s="44">
        <f>IF('月割入力(1千万1円～) '!K17=1,E17,0)</f>
        <v>0</v>
      </c>
      <c r="L17" s="44">
        <f>IF('月割入力(1千万1円～) '!K17=1,E17,0)</f>
        <v>0</v>
      </c>
      <c r="M17" s="44">
        <f>IF('月割入力(1千万1円～) '!M17=1,E17,0)</f>
        <v>0</v>
      </c>
      <c r="N17" s="44">
        <f>IF('月割入力(1千万1円～) '!N17=1,E17,0)</f>
        <v>0</v>
      </c>
      <c r="O17" s="44">
        <f>IF('月割入力(1千万1円～) '!O17=1,E17,0)</f>
        <v>0</v>
      </c>
      <c r="P17" s="44">
        <f>IF('月割入力(1千万1円～) '!P17=1,E17,0)</f>
        <v>0</v>
      </c>
      <c r="Q17" s="186">
        <f>IF('月割入力(1千万1円～) '!Q17=1,E17,0)</f>
        <v>0</v>
      </c>
      <c r="R17" s="189">
        <f t="shared" si="0"/>
        <v>0</v>
      </c>
      <c r="S17" s="2"/>
    </row>
    <row r="18" spans="1:20" ht="18.75" customHeight="1">
      <c r="A18" s="1073"/>
      <c r="B18" s="1077"/>
      <c r="C18" s="1078"/>
      <c r="D18" s="120" t="s">
        <v>23</v>
      </c>
      <c r="E18" s="49">
        <f>'税額(1千万1円～)'!N23</f>
        <v>0</v>
      </c>
      <c r="F18" s="46">
        <f>IF('月割入力(1千万1円～) '!F18=1,E18,0)</f>
        <v>0</v>
      </c>
      <c r="G18" s="42">
        <f>IF('月割入力(1千万1円～) '!G18=1,E18,0)</f>
        <v>0</v>
      </c>
      <c r="H18" s="42">
        <f>IF('月割入力(1千万1円～) '!H18=1,E18,0)</f>
        <v>0</v>
      </c>
      <c r="I18" s="42">
        <f>IF('月割入力(1千万1円～) '!I18=1,E18,0)</f>
        <v>0</v>
      </c>
      <c r="J18" s="42">
        <f>IF('月割入力(1千万1円～) '!J18=1,E18,0)</f>
        <v>0</v>
      </c>
      <c r="K18" s="42">
        <f>IF('月割入力(1千万1円～) '!K18=1,E18,0)</f>
        <v>0</v>
      </c>
      <c r="L18" s="42">
        <f>IF('月割入力(1千万1円～) '!K18=1,E18,0)</f>
        <v>0</v>
      </c>
      <c r="M18" s="42">
        <f>IF('月割入力(1千万1円～) '!M18=1,E18,0)</f>
        <v>0</v>
      </c>
      <c r="N18" s="42">
        <f>IF('月割入力(1千万1円～) '!N18=1,E18,0)</f>
        <v>0</v>
      </c>
      <c r="O18" s="42">
        <f>IF('月割入力(1千万1円～) '!O18=1,E18,0)</f>
        <v>0</v>
      </c>
      <c r="P18" s="42">
        <f>IF('月割入力(1千万1円～) '!P18=1,E18,0)</f>
        <v>0</v>
      </c>
      <c r="Q18" s="187">
        <f>IF('月割入力(1千万1円～) '!Q18=1,E18,0)</f>
        <v>0</v>
      </c>
      <c r="R18" s="190">
        <f t="shared" si="0"/>
        <v>0</v>
      </c>
      <c r="S18" s="2"/>
    </row>
    <row r="19" spans="1:20" ht="18.75" customHeight="1">
      <c r="A19" s="1073"/>
      <c r="B19" s="1086"/>
      <c r="C19" s="1087"/>
      <c r="D19" s="121" t="s">
        <v>24</v>
      </c>
      <c r="E19" s="199">
        <f>'税額(1千万1円～)'!N24</f>
        <v>0</v>
      </c>
      <c r="F19" s="47">
        <f>IF('月割入力(1千万1円～) '!F19=1,E19,0)</f>
        <v>0</v>
      </c>
      <c r="G19" s="43">
        <f>IF('月割入力(1千万1円～) '!G19=1,E19,0)</f>
        <v>0</v>
      </c>
      <c r="H19" s="43">
        <f>IF('月割入力(1千万1円～) '!H19=1,E19,0)</f>
        <v>0</v>
      </c>
      <c r="I19" s="43">
        <f>IF('月割入力(1千万1円～) '!I19=1,E19,0)</f>
        <v>0</v>
      </c>
      <c r="J19" s="43">
        <f>IF('月割入力(1千万1円～) '!J19=1,E19,0)</f>
        <v>0</v>
      </c>
      <c r="K19" s="43">
        <f>IF('月割入力(1千万1円～) '!K19=1,E19,0)</f>
        <v>0</v>
      </c>
      <c r="L19" s="43">
        <f>IF('月割入力(1千万1円～) '!L19=1,E19,0)</f>
        <v>0</v>
      </c>
      <c r="M19" s="43">
        <f>IF('月割入力(1千万1円～) '!M19=1,E19,0)</f>
        <v>0</v>
      </c>
      <c r="N19" s="43">
        <f>IF('月割入力(1千万1円～) '!N19=1,E19,0)</f>
        <v>0</v>
      </c>
      <c r="O19" s="43">
        <f>IF('月割入力(1千万1円～) '!O19=1,E19,0)</f>
        <v>0</v>
      </c>
      <c r="P19" s="43">
        <f>IF('月割入力(1千万1円～) '!P19=1,E19,0)</f>
        <v>0</v>
      </c>
      <c r="Q19" s="188">
        <f>IF('月割入力(1千万1円～) '!Q19=1,E19,0)</f>
        <v>0</v>
      </c>
      <c r="R19" s="200">
        <f t="shared" si="0"/>
        <v>0</v>
      </c>
      <c r="S19" s="2"/>
    </row>
    <row r="20" spans="1:20" ht="18.75" customHeight="1">
      <c r="A20" s="1072">
        <v>7</v>
      </c>
      <c r="B20" s="1075">
        <f>'入力確認(1千万1円～)'!I10</f>
        <v>0</v>
      </c>
      <c r="C20" s="1076"/>
      <c r="D20" s="201" t="s">
        <v>22</v>
      </c>
      <c r="E20" s="202">
        <f>'税額(1千万1円～)'!N25</f>
        <v>0</v>
      </c>
      <c r="F20" s="203">
        <f>IF('月割入力(1千万1円～) '!F20=1,E20,0)</f>
        <v>0</v>
      </c>
      <c r="G20" s="204">
        <f>IF('月割入力(1千万1円～) '!G20=1,E20,0)</f>
        <v>0</v>
      </c>
      <c r="H20" s="204">
        <f>IF('月割入力(1千万1円～) '!H20=1,E20,0)</f>
        <v>0</v>
      </c>
      <c r="I20" s="204">
        <f>IF('月割入力(1千万1円～) '!I20=1,E20,0)</f>
        <v>0</v>
      </c>
      <c r="J20" s="204">
        <f>IF('月割入力(1千万1円～) '!J20=1,E20,0)</f>
        <v>0</v>
      </c>
      <c r="K20" s="204">
        <f>IF('月割入力(1千万1円～) '!K20=1,E20,0)</f>
        <v>0</v>
      </c>
      <c r="L20" s="204">
        <f>IF('月割入力(1千万1円～) '!K20=1,E20,0)</f>
        <v>0</v>
      </c>
      <c r="M20" s="204">
        <f>IF('月割入力(1千万1円～) '!M20=1,E20,0)</f>
        <v>0</v>
      </c>
      <c r="N20" s="204">
        <f>IF('月割入力(1千万1円～) '!N20=1,E20,0)</f>
        <v>0</v>
      </c>
      <c r="O20" s="204">
        <f>IF('月割入力(1千万1円～) '!O20=1,E20,0)</f>
        <v>0</v>
      </c>
      <c r="P20" s="204">
        <f>IF('月割入力(1千万1円～) '!P20=1,E20,0)</f>
        <v>0</v>
      </c>
      <c r="Q20" s="205">
        <f>IF('月割入力(1千万1円～) '!Q20=1,E20,0)</f>
        <v>0</v>
      </c>
      <c r="R20" s="206">
        <f t="shared" si="0"/>
        <v>0</v>
      </c>
      <c r="S20" s="2"/>
    </row>
    <row r="21" spans="1:20" ht="18.75" customHeight="1">
      <c r="A21" s="1073"/>
      <c r="B21" s="1077"/>
      <c r="C21" s="1078"/>
      <c r="D21" s="120" t="s">
        <v>23</v>
      </c>
      <c r="E21" s="49">
        <f>'税額(1千万1円～)'!N26</f>
        <v>0</v>
      </c>
      <c r="F21" s="46">
        <f>IF('月割入力(1千万1円～) '!F21=1,E21,0)</f>
        <v>0</v>
      </c>
      <c r="G21" s="42">
        <f>IF('月割入力(1千万1円～) '!G21=1,E21,0)</f>
        <v>0</v>
      </c>
      <c r="H21" s="42">
        <f>IF('月割入力(1千万1円～) '!H21=1,E21,0)</f>
        <v>0</v>
      </c>
      <c r="I21" s="42">
        <f>IF('月割入力(1千万1円～) '!I21=1,E21,0)</f>
        <v>0</v>
      </c>
      <c r="J21" s="42">
        <f>IF('月割入力(1千万1円～) '!J21=1,E21,0)</f>
        <v>0</v>
      </c>
      <c r="K21" s="42">
        <f>IF('月割入力(1千万1円～) '!K21=1,E21,0)</f>
        <v>0</v>
      </c>
      <c r="L21" s="42">
        <f>IF('月割入力(1千万1円～) '!K21=1,E21,0)</f>
        <v>0</v>
      </c>
      <c r="M21" s="42">
        <f>IF('月割入力(1千万1円～) '!M21=1,E21,0)</f>
        <v>0</v>
      </c>
      <c r="N21" s="42">
        <f>IF('月割入力(1千万1円～) '!N21=1,E21,0)</f>
        <v>0</v>
      </c>
      <c r="O21" s="42">
        <f>IF('月割入力(1千万1円～) '!O21=1,E21,0)</f>
        <v>0</v>
      </c>
      <c r="P21" s="42">
        <f>IF('月割入力(1千万1円～) '!P21=1,E21,0)</f>
        <v>0</v>
      </c>
      <c r="Q21" s="187">
        <f>IF('月割入力(1千万1円～) '!Q21=1,E21,0)</f>
        <v>0</v>
      </c>
      <c r="R21" s="190">
        <f t="shared" si="0"/>
        <v>0</v>
      </c>
      <c r="S21" s="2"/>
    </row>
    <row r="22" spans="1:20" ht="18.75" customHeight="1">
      <c r="A22" s="1074"/>
      <c r="B22" s="1079"/>
      <c r="C22" s="1080"/>
      <c r="D22" s="207" t="s">
        <v>24</v>
      </c>
      <c r="E22" s="208">
        <f>'税額(1千万1円～)'!N27</f>
        <v>0</v>
      </c>
      <c r="F22" s="209">
        <f>IF('月割入力(1千万1円～) '!F22=1,E22,0)</f>
        <v>0</v>
      </c>
      <c r="G22" s="210">
        <f>IF('月割入力(1千万1円～) '!G22=1,E22,0)</f>
        <v>0</v>
      </c>
      <c r="H22" s="210">
        <f>IF('月割入力(1千万1円～) '!H22=1,E22,0)</f>
        <v>0</v>
      </c>
      <c r="I22" s="210">
        <f>IF('月割入力(1千万1円～) '!I22=1,E22,0)</f>
        <v>0</v>
      </c>
      <c r="J22" s="210">
        <f>IF('月割入力(1千万1円～) '!J22=1,E22,0)</f>
        <v>0</v>
      </c>
      <c r="K22" s="210">
        <f>IF('月割入力(1千万1円～) '!K22=1,E22,0)</f>
        <v>0</v>
      </c>
      <c r="L22" s="210">
        <f>IF('月割入力(1千万1円～) '!L22=1,E22,0)</f>
        <v>0</v>
      </c>
      <c r="M22" s="210">
        <f>IF('月割入力(1千万1円～) '!M22=1,E22,0)</f>
        <v>0</v>
      </c>
      <c r="N22" s="210">
        <f>IF('月割入力(1千万1円～) '!N22=1,E22,0)</f>
        <v>0</v>
      </c>
      <c r="O22" s="210">
        <f>IF('月割入力(1千万1円～) '!O22=1,E22,0)</f>
        <v>0</v>
      </c>
      <c r="P22" s="210">
        <f>IF('月割入力(1千万1円～) '!P22=1,E22,0)</f>
        <v>0</v>
      </c>
      <c r="Q22" s="211">
        <f>IF('月割入力(1千万1円～) '!Q22=1,E22,0)</f>
        <v>0</v>
      </c>
      <c r="R22" s="191">
        <f t="shared" si="0"/>
        <v>0</v>
      </c>
      <c r="S22" s="2"/>
    </row>
    <row r="23" spans="1:20" ht="18.75" customHeight="1">
      <c r="A23" s="1073">
        <v>8</v>
      </c>
      <c r="B23" s="1084">
        <f>'入力確認(1千万1円～)'!I11</f>
        <v>0</v>
      </c>
      <c r="C23" s="1085"/>
      <c r="D23" s="119" t="s">
        <v>22</v>
      </c>
      <c r="E23" s="48">
        <f>'税額(1千万1円～)'!N28</f>
        <v>0</v>
      </c>
      <c r="F23" s="45">
        <f>IF('月割入力(1千万1円～) '!F23=1,E23,0)</f>
        <v>0</v>
      </c>
      <c r="G23" s="44">
        <f>IF('月割入力(1千万1円～) '!G23=1,E23,0)</f>
        <v>0</v>
      </c>
      <c r="H23" s="44">
        <f>IF('月割入力(1千万1円～) '!H23=1,E23,0)</f>
        <v>0</v>
      </c>
      <c r="I23" s="44">
        <f>IF('月割入力(1千万1円～) '!I23=1,E23,0)</f>
        <v>0</v>
      </c>
      <c r="J23" s="44">
        <f>IF('月割入力(1千万1円～) '!J23=1,E23,0)</f>
        <v>0</v>
      </c>
      <c r="K23" s="44">
        <f>IF('月割入力(1千万1円～) '!K23=1,E23,0)</f>
        <v>0</v>
      </c>
      <c r="L23" s="44">
        <f>IF('月割入力(1千万1円～) '!L23=1,E23,0)</f>
        <v>0</v>
      </c>
      <c r="M23" s="44">
        <f>IF('月割入力(1千万1円～) '!M23=1,E23,0)</f>
        <v>0</v>
      </c>
      <c r="N23" s="44">
        <f>IF('月割入力(1千万1円～) '!N23=1,E23,0)</f>
        <v>0</v>
      </c>
      <c r="O23" s="44">
        <f>IF('月割入力(1千万1円～) '!O23=1,E23,0)</f>
        <v>0</v>
      </c>
      <c r="P23" s="44">
        <f>IF('月割入力(1千万1円～) '!P23=1,E23,0)</f>
        <v>0</v>
      </c>
      <c r="Q23" s="186">
        <f>IF('月割入力(1千万1円～) '!Q23=1,E23,0)</f>
        <v>0</v>
      </c>
      <c r="R23" s="189">
        <f t="shared" si="0"/>
        <v>0</v>
      </c>
      <c r="S23" s="2"/>
    </row>
    <row r="24" spans="1:20" ht="18.75" customHeight="1">
      <c r="A24" s="1073"/>
      <c r="B24" s="1077"/>
      <c r="C24" s="1078"/>
      <c r="D24" s="120" t="s">
        <v>23</v>
      </c>
      <c r="E24" s="49">
        <f>'税額(1千万1円～)'!N29</f>
        <v>0</v>
      </c>
      <c r="F24" s="46">
        <f>IF('月割入力(1千万1円～) '!F24=1,E24,0)</f>
        <v>0</v>
      </c>
      <c r="G24" s="42">
        <f>IF('月割入力(1千万1円～) '!G24=1,E24,0)</f>
        <v>0</v>
      </c>
      <c r="H24" s="42">
        <f>IF('月割入力(1千万1円～) '!H24=1,E24,0)</f>
        <v>0</v>
      </c>
      <c r="I24" s="42">
        <f>IF('月割入力(1千万1円～) '!I24=1,E24,0)</f>
        <v>0</v>
      </c>
      <c r="J24" s="42">
        <f>IF('月割入力(1千万1円～) '!J24=1,E24,0)</f>
        <v>0</v>
      </c>
      <c r="K24" s="42">
        <f>IF('月割入力(1千万1円～) '!K24=1,E24,0)</f>
        <v>0</v>
      </c>
      <c r="L24" s="42">
        <f>IF('月割入力(1千万1円～) '!L24=1,E24,0)</f>
        <v>0</v>
      </c>
      <c r="M24" s="42">
        <f>IF('月割入力(1千万1円～) '!M24=1,E24,0)</f>
        <v>0</v>
      </c>
      <c r="N24" s="42">
        <f>IF('月割入力(1千万1円～) '!N24=1,E24,0)</f>
        <v>0</v>
      </c>
      <c r="O24" s="42">
        <f>IF('月割入力(1千万1円～) '!O24=1,E24,0)</f>
        <v>0</v>
      </c>
      <c r="P24" s="42">
        <f>IF('月割入力(1千万1円～) '!P24=1,E24,0)</f>
        <v>0</v>
      </c>
      <c r="Q24" s="187">
        <f>IF('月割入力(1千万1円～) '!Q24=1,E24,0)</f>
        <v>0</v>
      </c>
      <c r="R24" s="190">
        <f t="shared" si="0"/>
        <v>0</v>
      </c>
      <c r="S24" s="2"/>
    </row>
    <row r="25" spans="1:20" ht="18.75" customHeight="1">
      <c r="A25" s="1074"/>
      <c r="B25" s="1077"/>
      <c r="C25" s="1078"/>
      <c r="D25" s="121" t="s">
        <v>24</v>
      </c>
      <c r="E25" s="50">
        <f>'税額(1千万1円～)'!N30</f>
        <v>0</v>
      </c>
      <c r="F25" s="47">
        <f>IF('月割入力(1千万1円～) '!F25=1,E25,0)</f>
        <v>0</v>
      </c>
      <c r="G25" s="43">
        <f>IF('月割入力(1千万1円～) '!G25=1,E25,0)</f>
        <v>0</v>
      </c>
      <c r="H25" s="43">
        <f>IF('月割入力(1千万1円～) '!H25=1,E25,0)</f>
        <v>0</v>
      </c>
      <c r="I25" s="43">
        <f>IF('月割入力(1千万1円～) '!I25=1,E25,0)</f>
        <v>0</v>
      </c>
      <c r="J25" s="43">
        <f>IF('月割入力(1千万1円～) '!J25=1,E25,0)</f>
        <v>0</v>
      </c>
      <c r="K25" s="43">
        <f>IF('月割入力(1千万1円～) '!K25=1,E25,0)</f>
        <v>0</v>
      </c>
      <c r="L25" s="43">
        <f>IF('月割入力(1千万1円～) '!L25=1,E25,0)</f>
        <v>0</v>
      </c>
      <c r="M25" s="43">
        <f>IF('月割入力(1千万1円～) '!M25=1,E25,0)</f>
        <v>0</v>
      </c>
      <c r="N25" s="43">
        <f>IF('月割入力(1千万1円～) '!N25=1,E25,0)</f>
        <v>0</v>
      </c>
      <c r="O25" s="43">
        <f>IF('月割入力(1千万1円～) '!O25=1,E25,0)</f>
        <v>0</v>
      </c>
      <c r="P25" s="43">
        <f>IF('月割入力(1千万1円～) '!P25=1,E25,0)</f>
        <v>0</v>
      </c>
      <c r="Q25" s="188">
        <f>IF('月割入力(1千万1円～) '!Q25=1,E25,0)</f>
        <v>0</v>
      </c>
      <c r="R25" s="191">
        <f t="shared" si="0"/>
        <v>0</v>
      </c>
      <c r="S25" s="2"/>
    </row>
    <row r="26" spans="1:20" ht="18.75" customHeight="1">
      <c r="A26" s="1066" t="s">
        <v>78</v>
      </c>
      <c r="B26" s="1069"/>
      <c r="C26" s="1067"/>
      <c r="D26" s="1066" t="s">
        <v>22</v>
      </c>
      <c r="E26" s="1067"/>
      <c r="F26" s="180">
        <f>IF(F30&gt;E30,E30,F30)</f>
        <v>0</v>
      </c>
      <c r="G26" s="131">
        <f>IF(G30&gt;E30,E30,G30)</f>
        <v>0</v>
      </c>
      <c r="H26" s="131">
        <f>IF(H30&gt;E30,E30,H30)</f>
        <v>0</v>
      </c>
      <c r="I26" s="131">
        <f>IF(I30&gt;E30,E30,I30)</f>
        <v>0</v>
      </c>
      <c r="J26" s="131">
        <f>IF(J30&gt;E30,E30,J30)</f>
        <v>0</v>
      </c>
      <c r="K26" s="131">
        <f>IF(K30&gt;E30,E30,K30)</f>
        <v>0</v>
      </c>
      <c r="L26" s="131">
        <f>IF(L30&gt;E30,E30,L30)</f>
        <v>0</v>
      </c>
      <c r="M26" s="131">
        <f>IF(M30&gt;E30,E30,M30)</f>
        <v>0</v>
      </c>
      <c r="N26" s="131">
        <f>IF(N30&gt;E30,E30,N30)</f>
        <v>0</v>
      </c>
      <c r="O26" s="131">
        <f>IF(O30&gt;E30,E30,O30)</f>
        <v>0</v>
      </c>
      <c r="P26" s="131">
        <f>IF(P30&gt;E30,E30,P30)</f>
        <v>0</v>
      </c>
      <c r="Q26" s="183">
        <f>IF(Q30&gt;E30,E30,Q30)</f>
        <v>0</v>
      </c>
      <c r="R26" s="1059">
        <f>SUM(F26:Q28)</f>
        <v>0</v>
      </c>
      <c r="S26" s="1057"/>
      <c r="T26" s="1058"/>
    </row>
    <row r="27" spans="1:20" ht="18.75" customHeight="1">
      <c r="A27" s="1064"/>
      <c r="B27" s="1070"/>
      <c r="C27" s="1065"/>
      <c r="D27" s="1064" t="s">
        <v>23</v>
      </c>
      <c r="E27" s="1065"/>
      <c r="F27" s="181">
        <f>IF(F31&gt;E31,E31,F31)</f>
        <v>0</v>
      </c>
      <c r="G27" s="132">
        <f>IF(G31&gt;E31,E31,G31)</f>
        <v>0</v>
      </c>
      <c r="H27" s="132">
        <f>IF(H31&gt;E31,E31,H31)</f>
        <v>0</v>
      </c>
      <c r="I27" s="132">
        <f>IF(I31&gt;E31,E31,I31)</f>
        <v>0</v>
      </c>
      <c r="J27" s="132">
        <f>IF(J31&gt;E31,E31,J31)</f>
        <v>0</v>
      </c>
      <c r="K27" s="132">
        <f>IF(K31&gt;E31,E31,K31)</f>
        <v>0</v>
      </c>
      <c r="L27" s="132">
        <f>IF(L31&gt;E31,E31,L31)</f>
        <v>0</v>
      </c>
      <c r="M27" s="132">
        <f>IF(M31&gt;E31,E31,M31)</f>
        <v>0</v>
      </c>
      <c r="N27" s="132">
        <f>IF(N31&gt;E31,E31,N31)</f>
        <v>0</v>
      </c>
      <c r="O27" s="132">
        <f>IF(O31&gt;E31,E31,O31)</f>
        <v>0</v>
      </c>
      <c r="P27" s="132">
        <f>IF(P31&gt;E31,E31,P31)</f>
        <v>0</v>
      </c>
      <c r="Q27" s="184">
        <f>IF(Q31&gt;E31,E31,Q31)</f>
        <v>0</v>
      </c>
      <c r="R27" s="1060"/>
      <c r="S27" s="1057"/>
      <c r="T27" s="1058"/>
    </row>
    <row r="28" spans="1:20" ht="18.75" customHeight="1">
      <c r="A28" s="1062"/>
      <c r="B28" s="1071"/>
      <c r="C28" s="1063"/>
      <c r="D28" s="1062" t="s">
        <v>24</v>
      </c>
      <c r="E28" s="1063"/>
      <c r="F28" s="182">
        <f>IF(F32&gt;E32,E32,F32)</f>
        <v>0</v>
      </c>
      <c r="G28" s="179">
        <f>IF(G32&gt;E32,E32,G32)</f>
        <v>0</v>
      </c>
      <c r="H28" s="179">
        <f>IF(H32&gt;E32,E32,H32)</f>
        <v>0</v>
      </c>
      <c r="I28" s="179">
        <f>IF(I32&gt;E32,E32,I32)</f>
        <v>0</v>
      </c>
      <c r="J28" s="179">
        <f>IF(J32&gt;E32,E32,J32)</f>
        <v>0</v>
      </c>
      <c r="K28" s="179">
        <f>IF(K32&gt;E32,E32,K32)</f>
        <v>0</v>
      </c>
      <c r="L28" s="179">
        <f>IF(L32&gt;E32,E32,L32)</f>
        <v>0</v>
      </c>
      <c r="M28" s="179">
        <f>IF(M32&gt;E32,E32,M32)</f>
        <v>0</v>
      </c>
      <c r="N28" s="179">
        <f>IF(N32&gt;E32,E32,N32)</f>
        <v>0</v>
      </c>
      <c r="O28" s="179">
        <f>IF(O32&gt;E32,E32,O32)</f>
        <v>0</v>
      </c>
      <c r="P28" s="179">
        <f>IF(P32&gt;E32,E32,P32)</f>
        <v>0</v>
      </c>
      <c r="Q28" s="185">
        <f>IF(Q32&gt;E32,E32,Q32)</f>
        <v>0</v>
      </c>
      <c r="R28" s="1061"/>
      <c r="S28" s="1057"/>
      <c r="T28" s="1058"/>
    </row>
    <row r="29" spans="1:20" ht="26.25" customHeight="1">
      <c r="E29" s="1" t="s">
        <v>63</v>
      </c>
      <c r="F29" s="2" t="s">
        <v>49</v>
      </c>
      <c r="G29" s="2" t="s">
        <v>50</v>
      </c>
      <c r="H29" s="2" t="s">
        <v>51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58</v>
      </c>
      <c r="P29" s="2" t="s">
        <v>59</v>
      </c>
      <c r="Q29" s="2" t="s">
        <v>60</v>
      </c>
      <c r="R29" s="51"/>
    </row>
    <row r="30" spans="1:20" ht="26.25" customHeight="1">
      <c r="D30" s="2" t="s">
        <v>22</v>
      </c>
      <c r="E30" s="1">
        <f>'ライブラリ (10,000,001円～)'!D19</f>
        <v>54166.666666666664</v>
      </c>
      <c r="F30" s="1">
        <f>IF(F35=1,0,F2+F5+F8+F11+F14+F17+F20+F23+'ライブラリ (10,000,001円～)'!D16)</f>
        <v>0</v>
      </c>
      <c r="G30" s="1">
        <f>IF(G35=1,0,G2+G5+G8+G11+G14+G17+G20+G23+'ライブラリ (10,000,001円～)'!D16)</f>
        <v>0</v>
      </c>
      <c r="H30" s="1">
        <f>IF(H35=1,0,H2+H5+H8+H11+H14+H17+H20+H23+'ライブラリ (10,000,001円～)'!D16)</f>
        <v>0</v>
      </c>
      <c r="I30" s="1">
        <f>IF(I35=1,0,I2+I5+I8+I11+I14+I17+I20+I23+'ライブラリ (10,000,001円～)'!D16)</f>
        <v>0</v>
      </c>
      <c r="J30" s="1">
        <f>IF(J35=1,0,J2+J5+J8+J11+J14+J17+J20+J23+'ライブラリ (10,000,001円～)'!D16)</f>
        <v>0</v>
      </c>
      <c r="K30" s="1">
        <f>IF(K35=1,0,K2+K5+K8+K11+K14+K17+K20+K23+'ライブラリ (10,000,001円～)'!D16)</f>
        <v>0</v>
      </c>
      <c r="L30" s="1">
        <f>IF(L35=1,0,L2+L5+L8+L11+L14+L17+L20+L23+'ライブラリ (10,000,001円～)'!D16)</f>
        <v>0</v>
      </c>
      <c r="M30" s="1">
        <f>IF(M35=1,0,M2+M5+M8+M11+M14+M17+M20+M23+'ライブラリ (10,000,001円～)'!D16)</f>
        <v>0</v>
      </c>
      <c r="N30" s="1">
        <f>IF(N35=1,0,N2+N5+N8+N11+N14+N17+N20+N23+'ライブラリ (10,000,001円～)'!D16)</f>
        <v>0</v>
      </c>
      <c r="O30" s="1">
        <f>IF(O35=1,0,O2+O5+O8+O11+O14+O17+O20+O23+'ライブラリ (10,000,001円～)'!D16)</f>
        <v>0</v>
      </c>
      <c r="P30" s="1">
        <f>IF(P35=1,0,P2+P5+P8+P11+P14+P17+P20+P23+'ライブラリ (10,000,001円～)'!D16)</f>
        <v>0</v>
      </c>
      <c r="Q30" s="1">
        <f>IF(Q35=1,0,Q2+Q5+Q8+Q11+Q14+Q17+Q20+Q23+'ライブラリ (10,000,001円～)'!D16)</f>
        <v>0</v>
      </c>
    </row>
    <row r="31" spans="1:20" ht="26.25" customHeight="1">
      <c r="D31" s="2" t="s">
        <v>23</v>
      </c>
      <c r="E31" s="1">
        <f>'ライブラリ (10,000,001円～)'!G19</f>
        <v>16666.666666666668</v>
      </c>
      <c r="F31" s="1">
        <f>IF(F35=1,0,F3+F6+F9+F12+F15+F18+F21+F24+'ライブラリ (10,000,001円～)'!G16)</f>
        <v>0</v>
      </c>
      <c r="G31" s="1">
        <f>IF(G35=1,0,G3+G6+G9+G12+G15+G18+G21+G24+'ライブラリ (10,000,001円～)'!G16)</f>
        <v>0</v>
      </c>
      <c r="H31" s="1">
        <f>IF(H35=1,0,H3+H6+H9+H12+H15+H18+H21+H24+'ライブラリ (10,000,001円～)'!G16)</f>
        <v>0</v>
      </c>
      <c r="I31" s="1">
        <f>IF(I35=1,0,I3+I6+I9+I12+I15+I18+I21+I24+'ライブラリ (10,000,001円～)'!G16)</f>
        <v>0</v>
      </c>
      <c r="J31" s="1">
        <f>IF(J35=1,0,J3+J6+J9+J12+J15+J18+J21+J24+'ライブラリ (10,000,001円～)'!G16)</f>
        <v>0</v>
      </c>
      <c r="K31" s="1">
        <f>IF(K35=1,0,K3+K6+K9+K12+K15+K18+K21+K24+'ライブラリ (10,000,001円～)'!G16)</f>
        <v>0</v>
      </c>
      <c r="L31" s="1">
        <f>IF(L35=1,0,L3+L6+L9+L12+L15+L18+L21+L24+'ライブラリ (10,000,001円～)'!G16)</f>
        <v>0</v>
      </c>
      <c r="M31" s="1">
        <f>IF(M35=1,0,M3+M6+M9+M12+M15+M18+M21+M24+'ライブラリ (10,000,001円～)'!G16)</f>
        <v>0</v>
      </c>
      <c r="N31" s="1">
        <f>IF(N35=1,0,N3+N6+N9+N12+N15+N18+N21+N24+'ライブラリ (10,000,001円～)'!G16)</f>
        <v>0</v>
      </c>
      <c r="O31" s="1">
        <f>IF(O35=1,0,O3+O6+O9+O12+O15+O18+O21+O24+'ライブラリ (10,000,001円～)'!G16)</f>
        <v>0</v>
      </c>
      <c r="P31" s="1">
        <f>IF(P35=1,0,P3+P6+P9+P12+P15+P18+P21+P24+'ライブラリ (10,000,001円～)'!G16)</f>
        <v>0</v>
      </c>
      <c r="Q31" s="1">
        <f>IF(Q35=1,0,Q3+Q6+Q9+Q12+Q15+Q18+Q21+Q24+'ライブラリ (10,000,001円～)'!G16)</f>
        <v>0</v>
      </c>
    </row>
    <row r="32" spans="1:20" ht="26.25" customHeight="1">
      <c r="D32" s="2" t="s">
        <v>24</v>
      </c>
      <c r="E32" s="1">
        <f>'ライブラリ (10,000,001円～)'!J19</f>
        <v>14166.666666666666</v>
      </c>
      <c r="F32" s="1">
        <f>IF(F36=0,0,F4+F7+F10+F13+F16+F19+F22+F25)</f>
        <v>0</v>
      </c>
      <c r="G32" s="1">
        <f t="shared" ref="G32:Q32" si="1">IF(G36=0,0,G4+G7+G10+G13+G16+G19+G22+G25)</f>
        <v>0</v>
      </c>
      <c r="H32" s="1">
        <f t="shared" si="1"/>
        <v>0</v>
      </c>
      <c r="I32" s="1">
        <f t="shared" si="1"/>
        <v>0</v>
      </c>
      <c r="J32" s="1">
        <f t="shared" si="1"/>
        <v>0</v>
      </c>
      <c r="K32" s="1">
        <f t="shared" si="1"/>
        <v>0</v>
      </c>
      <c r="L32" s="1">
        <f t="shared" si="1"/>
        <v>0</v>
      </c>
      <c r="M32" s="1">
        <f t="shared" si="1"/>
        <v>0</v>
      </c>
      <c r="N32" s="1">
        <f t="shared" si="1"/>
        <v>0</v>
      </c>
      <c r="O32" s="1">
        <f t="shared" si="1"/>
        <v>0</v>
      </c>
      <c r="P32" s="1">
        <f t="shared" si="1"/>
        <v>0</v>
      </c>
      <c r="Q32" s="1">
        <f t="shared" si="1"/>
        <v>0</v>
      </c>
    </row>
    <row r="33" spans="4:18" ht="26.25" customHeight="1">
      <c r="D33" s="2" t="s">
        <v>62</v>
      </c>
      <c r="E33" s="1">
        <f>SUM(E30:E32)</f>
        <v>85000</v>
      </c>
      <c r="F33" s="1">
        <f>SUM(F30:F32)</f>
        <v>0</v>
      </c>
      <c r="G33" s="1">
        <f t="shared" ref="G33:Q33" si="2">SUM(G30:G32)</f>
        <v>0</v>
      </c>
      <c r="H33" s="1">
        <f t="shared" si="2"/>
        <v>0</v>
      </c>
      <c r="I33" s="1">
        <f t="shared" si="2"/>
        <v>0</v>
      </c>
      <c r="J33" s="1">
        <f t="shared" si="2"/>
        <v>0</v>
      </c>
      <c r="K33" s="1">
        <f t="shared" si="2"/>
        <v>0</v>
      </c>
      <c r="L33" s="1">
        <f t="shared" si="2"/>
        <v>0</v>
      </c>
      <c r="M33" s="1">
        <f t="shared" si="2"/>
        <v>0</v>
      </c>
      <c r="N33" s="1">
        <f t="shared" si="2"/>
        <v>0</v>
      </c>
      <c r="O33" s="1">
        <f t="shared" si="2"/>
        <v>0</v>
      </c>
      <c r="P33" s="1">
        <f t="shared" si="2"/>
        <v>0</v>
      </c>
      <c r="Q33" s="1">
        <f t="shared" si="2"/>
        <v>0</v>
      </c>
    </row>
    <row r="34" spans="4:18">
      <c r="F34" s="214" t="s">
        <v>82</v>
      </c>
      <c r="G34" s="214" t="s">
        <v>83</v>
      </c>
      <c r="H34" s="214" t="s">
        <v>84</v>
      </c>
      <c r="I34" s="214" t="s">
        <v>85</v>
      </c>
      <c r="J34" s="214" t="s">
        <v>86</v>
      </c>
      <c r="K34" s="214" t="s">
        <v>87</v>
      </c>
      <c r="L34" s="214" t="s">
        <v>88</v>
      </c>
      <c r="M34" s="214" t="s">
        <v>89</v>
      </c>
      <c r="N34" s="214" t="s">
        <v>90</v>
      </c>
      <c r="O34" s="214" t="s">
        <v>91</v>
      </c>
      <c r="P34" s="214" t="s">
        <v>92</v>
      </c>
      <c r="Q34" s="214" t="s">
        <v>93</v>
      </c>
    </row>
    <row r="35" spans="4:18" ht="26.25" customHeight="1">
      <c r="D35" s="1081" t="s">
        <v>81</v>
      </c>
      <c r="E35" s="1082"/>
      <c r="F35" s="214">
        <f>IF(AND(F2=0,F5=0,F8=0,F11=0,F14=0,F17=0,F20=0,F23=0),1,2)</f>
        <v>1</v>
      </c>
      <c r="G35" s="214">
        <f t="shared" ref="G35:Q35" si="3">IF(AND(G2=0,G5=0,G8=0,G11=0,G14=0,G17=0,G20=0,G23=0),1,2)</f>
        <v>1</v>
      </c>
      <c r="H35" s="214">
        <f t="shared" si="3"/>
        <v>1</v>
      </c>
      <c r="I35" s="214">
        <f t="shared" si="3"/>
        <v>1</v>
      </c>
      <c r="J35" s="214">
        <f t="shared" si="3"/>
        <v>1</v>
      </c>
      <c r="K35" s="214">
        <f t="shared" si="3"/>
        <v>1</v>
      </c>
      <c r="L35" s="214">
        <f t="shared" si="3"/>
        <v>1</v>
      </c>
      <c r="M35" s="214">
        <f t="shared" si="3"/>
        <v>1</v>
      </c>
      <c r="N35" s="214">
        <f t="shared" si="3"/>
        <v>1</v>
      </c>
      <c r="O35" s="214">
        <f t="shared" si="3"/>
        <v>1</v>
      </c>
      <c r="P35" s="214">
        <f t="shared" si="3"/>
        <v>1</v>
      </c>
      <c r="Q35" s="214">
        <f t="shared" si="3"/>
        <v>1</v>
      </c>
      <c r="R35" s="215"/>
    </row>
    <row r="36" spans="4:18" ht="26.25" customHeight="1">
      <c r="D36" s="1068" t="s">
        <v>6</v>
      </c>
      <c r="E36" s="1068"/>
      <c r="F36" s="214">
        <f>IF(AND(F4=0,F7=0,F10=0,F13=0,F16=0,F19=0,F22=0,F25=0),1,2)</f>
        <v>1</v>
      </c>
      <c r="G36" s="214">
        <f t="shared" ref="G36:Q36" si="4">IF(AND(G4=0,G7=0,G10=0,G13=0,G16=0,G19=0,G22=0,G25=0),1,2)</f>
        <v>1</v>
      </c>
      <c r="H36" s="214">
        <f t="shared" si="4"/>
        <v>1</v>
      </c>
      <c r="I36" s="214">
        <f t="shared" si="4"/>
        <v>1</v>
      </c>
      <c r="J36" s="214">
        <f t="shared" si="4"/>
        <v>1</v>
      </c>
      <c r="K36" s="214">
        <f t="shared" si="4"/>
        <v>1</v>
      </c>
      <c r="L36" s="214">
        <f t="shared" si="4"/>
        <v>1</v>
      </c>
      <c r="M36" s="214">
        <f t="shared" si="4"/>
        <v>1</v>
      </c>
      <c r="N36" s="214">
        <f t="shared" si="4"/>
        <v>1</v>
      </c>
      <c r="O36" s="214">
        <f t="shared" si="4"/>
        <v>1</v>
      </c>
      <c r="P36" s="214">
        <f t="shared" si="4"/>
        <v>1</v>
      </c>
      <c r="Q36" s="214">
        <f t="shared" si="4"/>
        <v>1</v>
      </c>
    </row>
  </sheetData>
  <mergeCells count="30">
    <mergeCell ref="D36:E36"/>
    <mergeCell ref="A26:C28"/>
    <mergeCell ref="D26:E26"/>
    <mergeCell ref="R26:R28"/>
    <mergeCell ref="S26:T26"/>
    <mergeCell ref="D27:E27"/>
    <mergeCell ref="S27:T27"/>
    <mergeCell ref="D28:E28"/>
    <mergeCell ref="S28:T28"/>
    <mergeCell ref="A20:A22"/>
    <mergeCell ref="B20:C22"/>
    <mergeCell ref="A23:A25"/>
    <mergeCell ref="B23:C25"/>
    <mergeCell ref="D35:E35"/>
    <mergeCell ref="A11:A13"/>
    <mergeCell ref="B11:C13"/>
    <mergeCell ref="A14:A16"/>
    <mergeCell ref="B14:C16"/>
    <mergeCell ref="A17:A19"/>
    <mergeCell ref="B17:C19"/>
    <mergeCell ref="T5:U5"/>
    <mergeCell ref="T7:U7"/>
    <mergeCell ref="A8:A10"/>
    <mergeCell ref="B8:C10"/>
    <mergeCell ref="T9:U9"/>
    <mergeCell ref="B1:C1"/>
    <mergeCell ref="A2:A4"/>
    <mergeCell ref="B2:C4"/>
    <mergeCell ref="A5:A7"/>
    <mergeCell ref="B5:C7"/>
  </mergeCells>
  <phoneticPr fontId="2"/>
  <conditionalFormatting sqref="F30:Q30">
    <cfRule type="cellIs" dxfId="31" priority="1" stopIfTrue="1" operator="greaterThan">
      <formula>$E$30</formula>
    </cfRule>
  </conditionalFormatting>
  <conditionalFormatting sqref="F31:Q31">
    <cfRule type="cellIs" dxfId="30" priority="2" stopIfTrue="1" operator="greaterThan">
      <formula>$E$31</formula>
    </cfRule>
  </conditionalFormatting>
  <conditionalFormatting sqref="F32:Q32">
    <cfRule type="cellIs" dxfId="29" priority="3" stopIfTrue="1" operator="greaterThan">
      <formula>$E$32</formula>
    </cfRule>
  </conditionalFormatting>
  <conditionalFormatting sqref="F33:Q33">
    <cfRule type="cellIs" dxfId="28" priority="4" stopIfTrue="1" operator="greaterThan">
      <formula>$E$33</formula>
    </cfRule>
  </conditionalFormatting>
  <hyperlinks>
    <hyperlink ref="T5" location="個人加入者名!A1" display="加入者名" xr:uid="{00000000-0004-0000-0F00-000000000000}"/>
    <hyperlink ref="T7" location="加入月数!A1" display="加入月数" xr:uid="{00000000-0004-0000-0F00-000001000000}"/>
    <hyperlink ref="T9" location="所得額!A1" display="所得額" xr:uid="{00000000-0004-0000-0F00-000002000000}"/>
  </hyperlinks>
  <pageMargins left="0.2" right="0.2" top="0.2" bottom="0.2" header="0.2" footer="0.2"/>
  <pageSetup paperSize="9" scale="88" orientation="landscape" r:id="rId1"/>
  <headerFooter alignWithMargins="0"/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初期化">
                <anchor moveWithCells="1" sizeWithCells="1">
                  <from>
                    <xdr:col>19</xdr:col>
                    <xdr:colOff>12700</xdr:colOff>
                    <xdr:row>10</xdr:row>
                    <xdr:rowOff>133350</xdr:rowOff>
                  </from>
                  <to>
                    <xdr:col>21</xdr:col>
                    <xdr:colOff>660400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>
    <tabColor rgb="FF66CCFF"/>
  </sheetPr>
  <dimension ref="A1:Q25"/>
  <sheetViews>
    <sheetView showGridLines="0" showZeros="0" zoomScale="85" zoomScaleNormal="85" workbookViewId="0">
      <pane xSplit="18" ySplit="13" topLeftCell="S1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" defaultRowHeight="13"/>
  <cols>
    <col min="1" max="1" width="2.26953125" style="53" customWidth="1"/>
    <col min="2" max="3" width="3.26953125" style="53" bestFit="1" customWidth="1"/>
    <col min="4" max="4" width="4.453125" style="53" customWidth="1"/>
    <col min="5" max="5" width="8.7265625" style="53" customWidth="1"/>
    <col min="6" max="6" width="3.7265625" style="53" customWidth="1"/>
    <col min="7" max="7" width="6.08984375" style="53" customWidth="1"/>
    <col min="8" max="8" width="8.08984375" style="53" customWidth="1"/>
    <col min="9" max="9" width="8.08984375" style="53" bestFit="1" customWidth="1"/>
    <col min="10" max="10" width="1.6328125" style="53" customWidth="1"/>
    <col min="11" max="11" width="9.7265625" style="53" bestFit="1" customWidth="1"/>
    <col min="12" max="13" width="7.7265625" style="53" customWidth="1"/>
    <col min="14" max="14" width="7" style="53" hidden="1" customWidth="1"/>
    <col min="15" max="16384" width="9" style="53"/>
  </cols>
  <sheetData>
    <row r="1" spans="1:17" ht="24.75" customHeight="1">
      <c r="A1" s="52"/>
      <c r="B1" s="1093" t="s">
        <v>16</v>
      </c>
      <c r="C1" s="1093"/>
      <c r="D1" s="1093"/>
      <c r="E1" s="1093"/>
      <c r="F1" s="1093"/>
      <c r="G1" s="1093"/>
      <c r="H1" s="1093"/>
      <c r="I1" s="1093"/>
    </row>
    <row r="2" spans="1:17" ht="21.75" customHeight="1">
      <c r="A2" s="51"/>
      <c r="B2" s="1094" t="s">
        <v>129</v>
      </c>
      <c r="C2" s="1094"/>
      <c r="D2" s="1094"/>
      <c r="E2" s="1094"/>
      <c r="F2" s="1094"/>
      <c r="G2" s="1094"/>
      <c r="H2" s="1094"/>
      <c r="I2" s="1094"/>
    </row>
    <row r="3" spans="1:17" ht="21" customHeight="1">
      <c r="A3" s="54" t="s">
        <v>66</v>
      </c>
      <c r="B3" s="1095" t="s">
        <v>0</v>
      </c>
      <c r="C3" s="1098"/>
      <c r="D3" s="1100" t="s">
        <v>3</v>
      </c>
      <c r="E3" s="1101"/>
      <c r="F3" s="1101"/>
      <c r="G3" s="1102"/>
      <c r="H3" s="1106" t="s">
        <v>21</v>
      </c>
      <c r="I3" s="1108" t="s">
        <v>8</v>
      </c>
      <c r="K3" s="1114" t="s">
        <v>126</v>
      </c>
      <c r="L3" s="1115"/>
      <c r="M3" s="1114"/>
    </row>
    <row r="4" spans="1:17" ht="31.5" customHeight="1" thickBot="1">
      <c r="A4" s="54"/>
      <c r="B4" s="1096"/>
      <c r="C4" s="1099"/>
      <c r="D4" s="1103"/>
      <c r="E4" s="1104"/>
      <c r="F4" s="1104"/>
      <c r="G4" s="1105"/>
      <c r="H4" s="1107"/>
      <c r="I4" s="1107"/>
      <c r="K4" s="1116" t="s">
        <v>124</v>
      </c>
      <c r="L4" s="1118" t="s">
        <v>125</v>
      </c>
      <c r="M4" s="1119"/>
    </row>
    <row r="5" spans="1:17" ht="33" customHeight="1" thickTop="1" thickBot="1">
      <c r="A5" s="819"/>
      <c r="B5" s="1096"/>
      <c r="C5" s="57">
        <v>1</v>
      </c>
      <c r="D5" s="1121" t="str">
        <f>'①　加入者'!E6</f>
        <v>世帯主</v>
      </c>
      <c r="E5" s="1122"/>
      <c r="F5" s="1122"/>
      <c r="G5" s="1123"/>
      <c r="H5" s="249"/>
      <c r="I5" s="250"/>
      <c r="K5" s="1117"/>
      <c r="L5" s="310" t="s">
        <v>21</v>
      </c>
      <c r="M5" s="311" t="s">
        <v>8</v>
      </c>
    </row>
    <row r="6" spans="1:17" ht="33" customHeight="1" thickTop="1" thickBot="1">
      <c r="A6" s="819"/>
      <c r="B6" s="1096"/>
      <c r="C6" s="58">
        <v>2</v>
      </c>
      <c r="D6" s="1124">
        <f>'①　加入者'!E7</f>
        <v>0</v>
      </c>
      <c r="E6" s="1125"/>
      <c r="F6" s="1125"/>
      <c r="G6" s="1125"/>
      <c r="H6" s="251"/>
      <c r="I6" s="252"/>
      <c r="K6" s="308"/>
      <c r="L6" s="258"/>
      <c r="M6" s="259"/>
    </row>
    <row r="7" spans="1:17" ht="33" customHeight="1" thickTop="1">
      <c r="A7" s="819"/>
      <c r="B7" s="1096"/>
      <c r="C7" s="58">
        <v>3</v>
      </c>
      <c r="D7" s="1111">
        <f>'①　加入者'!E8</f>
        <v>0</v>
      </c>
      <c r="E7" s="1112"/>
      <c r="F7" s="1112"/>
      <c r="G7" s="1113"/>
      <c r="H7" s="253"/>
      <c r="I7" s="254"/>
    </row>
    <row r="8" spans="1:17" ht="33" customHeight="1" thickBot="1">
      <c r="A8" s="819"/>
      <c r="B8" s="1096"/>
      <c r="C8" s="58">
        <v>4</v>
      </c>
      <c r="D8" s="1124">
        <f>'①　加入者'!E9</f>
        <v>0</v>
      </c>
      <c r="E8" s="1125"/>
      <c r="F8" s="1125"/>
      <c r="G8" s="1125"/>
      <c r="H8" s="251"/>
      <c r="I8" s="252"/>
      <c r="K8" s="1326" t="s">
        <v>9</v>
      </c>
      <c r="L8" s="1327"/>
    </row>
    <row r="9" spans="1:17" ht="33" customHeight="1" thickBot="1">
      <c r="A9" s="819"/>
      <c r="B9" s="1096"/>
      <c r="C9" s="59">
        <v>5</v>
      </c>
      <c r="D9" s="1111">
        <f>'①　加入者'!E10</f>
        <v>0</v>
      </c>
      <c r="E9" s="1112"/>
      <c r="F9" s="1112"/>
      <c r="G9" s="1113"/>
      <c r="H9" s="253"/>
      <c r="I9" s="252"/>
    </row>
    <row r="10" spans="1:17" ht="33" customHeight="1" thickBot="1">
      <c r="A10" s="819"/>
      <c r="B10" s="1096"/>
      <c r="C10" s="58">
        <v>6</v>
      </c>
      <c r="D10" s="1124">
        <f>'①　加入者'!E11</f>
        <v>0</v>
      </c>
      <c r="E10" s="1125"/>
      <c r="F10" s="1125"/>
      <c r="G10" s="1125"/>
      <c r="H10" s="251"/>
      <c r="I10" s="254"/>
      <c r="K10" s="1324" t="s">
        <v>11</v>
      </c>
      <c r="L10" s="1325"/>
      <c r="M10" s="51"/>
      <c r="N10" s="122" t="e">
        <f>IF(#REF!=0,0,DATEDIF(#REF!,#REF!,"y") &amp; "歳")</f>
        <v>#REF!</v>
      </c>
    </row>
    <row r="11" spans="1:17" ht="33" customHeight="1">
      <c r="A11" s="819"/>
      <c r="B11" s="1096"/>
      <c r="C11" s="59">
        <v>7</v>
      </c>
      <c r="D11" s="1111">
        <f>'①　加入者'!E12</f>
        <v>0</v>
      </c>
      <c r="E11" s="1112"/>
      <c r="F11" s="1112"/>
      <c r="G11" s="1113"/>
      <c r="H11" s="255"/>
      <c r="I11" s="252"/>
      <c r="K11" s="820"/>
      <c r="L11" s="820"/>
      <c r="N11" s="53" t="e">
        <f>IF(#REF!=0,0,DATEDIF(#REF!,#REF!,"ｙｍ") &amp; "ヶ月")</f>
        <v>#REF!</v>
      </c>
    </row>
    <row r="12" spans="1:17" ht="33" customHeight="1" thickBot="1">
      <c r="A12" s="51"/>
      <c r="B12" s="1097"/>
      <c r="C12" s="60">
        <v>8</v>
      </c>
      <c r="D12" s="1109">
        <f>'①　加入者'!E13</f>
        <v>0</v>
      </c>
      <c r="E12" s="1110"/>
      <c r="F12" s="1110"/>
      <c r="G12" s="1110"/>
      <c r="H12" s="256"/>
      <c r="I12" s="257"/>
      <c r="P12" s="820"/>
      <c r="Q12" s="820"/>
    </row>
    <row r="13" spans="1:17" ht="8.25" customHeight="1" thickTop="1">
      <c r="A13" s="51"/>
      <c r="B13" s="61"/>
      <c r="C13" s="61"/>
      <c r="D13" s="61"/>
      <c r="E13" s="61"/>
      <c r="F13" s="61"/>
      <c r="G13" s="61"/>
    </row>
    <row r="14" spans="1:17" ht="28.5" customHeight="1">
      <c r="F14" s="55"/>
    </row>
    <row r="15" spans="1:17" ht="28.5" customHeight="1"/>
    <row r="16" spans="1:17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  <row r="25" ht="28.5" customHeight="1"/>
  </sheetData>
  <protectedRanges>
    <protectedRange sqref="K6:M6" name="範囲2"/>
  </protectedRanges>
  <mergeCells count="23">
    <mergeCell ref="A5:A11"/>
    <mergeCell ref="D5:G5"/>
    <mergeCell ref="D6:G6"/>
    <mergeCell ref="D7:G7"/>
    <mergeCell ref="D8:G8"/>
    <mergeCell ref="D10:G10"/>
    <mergeCell ref="P12:Q12"/>
    <mergeCell ref="K3:M3"/>
    <mergeCell ref="K4:K5"/>
    <mergeCell ref="L4:M4"/>
    <mergeCell ref="K10:L10"/>
    <mergeCell ref="K11:L11"/>
    <mergeCell ref="K8:L8"/>
    <mergeCell ref="B1:I1"/>
    <mergeCell ref="B2:I2"/>
    <mergeCell ref="B3:B12"/>
    <mergeCell ref="C3:C4"/>
    <mergeCell ref="D3:G4"/>
    <mergeCell ref="H3:H4"/>
    <mergeCell ref="I3:I4"/>
    <mergeCell ref="D12:G12"/>
    <mergeCell ref="D9:G9"/>
    <mergeCell ref="D11:G11"/>
  </mergeCells>
  <phoneticPr fontId="2"/>
  <dataValidations count="3">
    <dataValidation type="list" allowBlank="1" showInputMessage="1" showErrorMessage="1" sqref="H5:I12" xr:uid="{00000000-0002-0000-1000-000000000000}">
      <formula1>"1,2,3,4,5,6,7,8,9,10,11,12"</formula1>
    </dataValidation>
    <dataValidation allowBlank="1" showInputMessage="1" showErrorMessage="1" prompt="加入者全員の氏名_x000a_" sqref="D5:F12" xr:uid="{00000000-0002-0000-1000-000001000000}"/>
    <dataValidation type="list" allowBlank="1" showInputMessage="1" showErrorMessage="1" sqref="K6:M6" xr:uid="{00000000-0002-0000-1000-000002000000}">
      <formula1>"0,1,2,3,4,5,6,7,8,9,10,11,12"</formula1>
    </dataValidation>
  </dataValidations>
  <hyperlinks>
    <hyperlink ref="K10" location="個人加入者名!A1" display="戻る" xr:uid="{00000000-0004-0000-1000-000000000000}"/>
    <hyperlink ref="K8" location="所得額!A1" display="次へ" xr:uid="{00000000-0004-0000-1000-000001000000}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Button 1">
              <controlPr defaultSize="0" print="0" autoFill="0" autoPict="0" macro="[0]!月数クリア">
                <anchor moveWithCells="1" sizeWithCells="1">
                  <from>
                    <xdr:col>10</xdr:col>
                    <xdr:colOff>38100</xdr:colOff>
                    <xdr:row>10</xdr:row>
                    <xdr:rowOff>355600</xdr:rowOff>
                  </from>
                  <to>
                    <xdr:col>12</xdr:col>
                    <xdr:colOff>38100</xdr:colOff>
                    <xdr:row>11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rgb="FF66CCFF"/>
  </sheetPr>
  <dimension ref="A1:P24"/>
  <sheetViews>
    <sheetView showGridLines="0" showZeros="0" zoomScale="85" zoomScaleNormal="85" workbookViewId="0">
      <pane xSplit="22" ySplit="12" topLeftCell="AC15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" defaultRowHeight="13"/>
  <cols>
    <col min="1" max="1" width="2.26953125" style="53" customWidth="1"/>
    <col min="2" max="3" width="3.26953125" style="53" bestFit="1" customWidth="1"/>
    <col min="4" max="4" width="4.453125" style="53" customWidth="1"/>
    <col min="5" max="5" width="7.36328125" style="53" customWidth="1"/>
    <col min="6" max="6" width="7.453125" style="53" customWidth="1"/>
    <col min="7" max="7" width="8.08984375" style="53" bestFit="1" customWidth="1"/>
    <col min="8" max="11" width="8.08984375" style="53" customWidth="1"/>
    <col min="12" max="12" width="1.6328125" style="53" customWidth="1"/>
    <col min="13" max="13" width="17.453125" style="53" customWidth="1"/>
    <col min="14" max="14" width="5.36328125" style="53" customWidth="1"/>
    <col min="15" max="15" width="17" style="53" customWidth="1"/>
    <col min="16" max="16" width="7.7265625" style="53" customWidth="1"/>
    <col min="17" max="17" width="12.453125" style="53" customWidth="1"/>
    <col min="18" max="18" width="5.6328125" style="53" customWidth="1"/>
    <col min="19" max="16384" width="9" style="53"/>
  </cols>
  <sheetData>
    <row r="1" spans="1:16" ht="21">
      <c r="A1" s="52"/>
      <c r="B1" s="1093" t="s">
        <v>33</v>
      </c>
      <c r="C1" s="1093"/>
      <c r="D1" s="1093"/>
      <c r="E1" s="1093"/>
      <c r="F1" s="1093"/>
      <c r="G1" s="1093"/>
      <c r="H1" s="1093"/>
      <c r="I1" s="1093"/>
      <c r="J1" s="1093"/>
      <c r="K1" s="1093"/>
      <c r="L1" s="236"/>
    </row>
    <row r="2" spans="1:16" ht="23.25" customHeight="1">
      <c r="A2" s="51"/>
      <c r="B2" s="1126" t="s">
        <v>130</v>
      </c>
      <c r="C2" s="1126"/>
      <c r="D2" s="1126"/>
      <c r="E2" s="1126"/>
      <c r="F2" s="1126"/>
      <c r="G2" s="1126"/>
      <c r="H2" s="1126"/>
      <c r="I2" s="1126"/>
      <c r="J2" s="1126"/>
      <c r="K2" s="1126"/>
    </row>
    <row r="3" spans="1:16" ht="33" customHeight="1" thickBot="1">
      <c r="A3" s="54" t="s">
        <v>66</v>
      </c>
      <c r="B3" s="1095" t="s">
        <v>0</v>
      </c>
      <c r="C3" s="56"/>
      <c r="D3" s="1127" t="s">
        <v>3</v>
      </c>
      <c r="E3" s="1128"/>
      <c r="F3" s="1128"/>
      <c r="G3" s="1129"/>
      <c r="H3" s="1100" t="s">
        <v>120</v>
      </c>
      <c r="I3" s="1102"/>
      <c r="J3" s="1130" t="s">
        <v>119</v>
      </c>
      <c r="K3" s="1131"/>
      <c r="M3" s="270" t="s">
        <v>9</v>
      </c>
    </row>
    <row r="4" spans="1:16" ht="33" customHeight="1" thickTop="1">
      <c r="A4" s="819"/>
      <c r="B4" s="1096"/>
      <c r="C4" s="57">
        <v>1</v>
      </c>
      <c r="D4" s="1132" t="str">
        <f>'①　加入者'!E6</f>
        <v>世帯主</v>
      </c>
      <c r="E4" s="1133"/>
      <c r="F4" s="1133"/>
      <c r="G4" s="1134"/>
      <c r="H4" s="1139"/>
      <c r="I4" s="1140"/>
      <c r="J4" s="1141"/>
      <c r="K4" s="1142"/>
      <c r="N4" s="51"/>
    </row>
    <row r="5" spans="1:16" ht="33" customHeight="1" thickBot="1">
      <c r="A5" s="819"/>
      <c r="B5" s="1096"/>
      <c r="C5" s="59">
        <v>2</v>
      </c>
      <c r="D5" s="1132">
        <f>'①　加入者'!E7</f>
        <v>0</v>
      </c>
      <c r="E5" s="1133"/>
      <c r="F5" s="1133"/>
      <c r="G5" s="1134"/>
      <c r="H5" s="1135"/>
      <c r="I5" s="1136"/>
      <c r="J5" s="1137">
        <v>0</v>
      </c>
      <c r="K5" s="1138"/>
      <c r="M5" s="271" t="s">
        <v>11</v>
      </c>
    </row>
    <row r="6" spans="1:16" ht="33" customHeight="1">
      <c r="A6" s="819"/>
      <c r="B6" s="1096"/>
      <c r="C6" s="58">
        <v>3</v>
      </c>
      <c r="D6" s="1132">
        <f>'①　加入者'!E8</f>
        <v>0</v>
      </c>
      <c r="E6" s="1133"/>
      <c r="F6" s="1133"/>
      <c r="G6" s="1134"/>
      <c r="H6" s="1135"/>
      <c r="I6" s="1136"/>
      <c r="J6" s="1143"/>
      <c r="K6" s="1144"/>
    </row>
    <row r="7" spans="1:16" ht="33" customHeight="1" thickBot="1">
      <c r="A7" s="819"/>
      <c r="B7" s="1096"/>
      <c r="C7" s="58">
        <v>4</v>
      </c>
      <c r="D7" s="1132">
        <f>'①　加入者'!E9</f>
        <v>0</v>
      </c>
      <c r="E7" s="1133"/>
      <c r="F7" s="1133"/>
      <c r="G7" s="1134"/>
      <c r="H7" s="1135"/>
      <c r="I7" s="1136"/>
      <c r="J7" s="1137"/>
      <c r="K7" s="1138"/>
    </row>
    <row r="8" spans="1:16" ht="33" customHeight="1" thickBot="1">
      <c r="A8" s="819"/>
      <c r="B8" s="1096"/>
      <c r="C8" s="58">
        <v>5</v>
      </c>
      <c r="D8" s="1132">
        <f>'①　加入者'!E10</f>
        <v>0</v>
      </c>
      <c r="E8" s="1133"/>
      <c r="F8" s="1133"/>
      <c r="G8" s="1134"/>
      <c r="H8" s="1135"/>
      <c r="I8" s="1136"/>
      <c r="J8" s="1145"/>
      <c r="K8" s="1146"/>
      <c r="M8" s="1147" t="s">
        <v>108</v>
      </c>
      <c r="N8" s="1148"/>
      <c r="O8" s="1148"/>
      <c r="P8" s="1149"/>
    </row>
    <row r="9" spans="1:16" ht="33" customHeight="1" thickBot="1">
      <c r="A9" s="819"/>
      <c r="B9" s="1096"/>
      <c r="C9" s="58">
        <v>6</v>
      </c>
      <c r="D9" s="1132">
        <f>'①　加入者'!E11</f>
        <v>0</v>
      </c>
      <c r="E9" s="1133"/>
      <c r="F9" s="1133"/>
      <c r="G9" s="1134"/>
      <c r="H9" s="1135"/>
      <c r="I9" s="1136"/>
      <c r="J9" s="1145"/>
      <c r="K9" s="1146"/>
      <c r="M9" s="62" t="s">
        <v>105</v>
      </c>
      <c r="N9" s="1150" t="str">
        <f>'③　所得'!N9</f>
        <v>給与</v>
      </c>
      <c r="O9" s="1151"/>
      <c r="P9" s="1152"/>
    </row>
    <row r="10" spans="1:16" ht="33" customHeight="1" thickBot="1">
      <c r="A10" s="819"/>
      <c r="B10" s="1096"/>
      <c r="C10" s="58">
        <v>7</v>
      </c>
      <c r="D10" s="1132">
        <f>'①　加入者'!E12</f>
        <v>0</v>
      </c>
      <c r="E10" s="1133"/>
      <c r="F10" s="1133"/>
      <c r="G10" s="1134"/>
      <c r="H10" s="1135"/>
      <c r="I10" s="1136"/>
      <c r="J10" s="1145"/>
      <c r="K10" s="1146"/>
      <c r="M10" s="63" t="s">
        <v>106</v>
      </c>
      <c r="N10" s="1153">
        <f>'③　所得'!N10</f>
        <v>1250000</v>
      </c>
      <c r="O10" s="1154"/>
      <c r="P10" s="1155"/>
    </row>
    <row r="11" spans="1:16" ht="33" customHeight="1" thickBot="1">
      <c r="A11" s="51"/>
      <c r="B11" s="1097"/>
      <c r="C11" s="60">
        <v>8</v>
      </c>
      <c r="D11" s="1156">
        <f>'①　加入者'!E13</f>
        <v>0</v>
      </c>
      <c r="E11" s="1157"/>
      <c r="F11" s="1157"/>
      <c r="G11" s="1158"/>
      <c r="H11" s="1159"/>
      <c r="I11" s="1160"/>
      <c r="J11" s="1161"/>
      <c r="K11" s="1162"/>
      <c r="M11" s="67" t="s">
        <v>107</v>
      </c>
      <c r="N11" s="1163">
        <f>IF(N9="給与",'ライブラリ (20,000,001円～)'!R33,IF(N9="年金（６５歳未満）",'ライブラリ (20,000,001円～)'!R29,IF(N9="年金（６５歳以上）",'ライブラリ (20,000,001円～)'!R30,IF(N9=" "," ",0))))</f>
        <v>700000</v>
      </c>
      <c r="O11" s="1164"/>
      <c r="P11" s="1165"/>
    </row>
    <row r="12" spans="1:16" ht="33" customHeight="1" thickTop="1">
      <c r="A12" s="51"/>
      <c r="B12" s="64"/>
      <c r="C12" s="64"/>
      <c r="D12" s="65"/>
      <c r="E12" s="65"/>
      <c r="F12" s="65"/>
      <c r="G12" s="65"/>
      <c r="H12" s="65"/>
      <c r="I12" s="65"/>
      <c r="J12" s="66"/>
      <c r="K12" s="66"/>
      <c r="L12" s="66"/>
    </row>
    <row r="13" spans="1:16" ht="28.5" customHeight="1"/>
    <row r="14" spans="1:16" ht="28.5" customHeight="1"/>
    <row r="15" spans="1:16" ht="28.5" customHeight="1"/>
    <row r="16" spans="1:16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</sheetData>
  <mergeCells count="35">
    <mergeCell ref="N10:P10"/>
    <mergeCell ref="D11:G11"/>
    <mergeCell ref="H11:I11"/>
    <mergeCell ref="J11:K11"/>
    <mergeCell ref="N11:P11"/>
    <mergeCell ref="M8:P8"/>
    <mergeCell ref="D9:G9"/>
    <mergeCell ref="H9:I9"/>
    <mergeCell ref="J9:K9"/>
    <mergeCell ref="N9:P9"/>
    <mergeCell ref="A4:A10"/>
    <mergeCell ref="D4:G4"/>
    <mergeCell ref="H4:I4"/>
    <mergeCell ref="J4:K4"/>
    <mergeCell ref="D5:G5"/>
    <mergeCell ref="H5:I5"/>
    <mergeCell ref="J5:K5"/>
    <mergeCell ref="D6:G6"/>
    <mergeCell ref="H6:I6"/>
    <mergeCell ref="J6:K6"/>
    <mergeCell ref="H8:I8"/>
    <mergeCell ref="J8:K8"/>
    <mergeCell ref="D10:G10"/>
    <mergeCell ref="H10:I10"/>
    <mergeCell ref="J10:K10"/>
    <mergeCell ref="B1:K1"/>
    <mergeCell ref="B2:K2"/>
    <mergeCell ref="B3:B11"/>
    <mergeCell ref="D3:G3"/>
    <mergeCell ref="H3:I3"/>
    <mergeCell ref="J3:K3"/>
    <mergeCell ref="D7:G7"/>
    <mergeCell ref="H7:I7"/>
    <mergeCell ref="J7:K7"/>
    <mergeCell ref="D8:G8"/>
  </mergeCells>
  <phoneticPr fontId="2"/>
  <dataValidations count="2">
    <dataValidation type="list" allowBlank="1" showInputMessage="1" showErrorMessage="1" sqref="N9" xr:uid="{00000000-0002-0000-1100-000000000000}">
      <formula1>"年金（６５歳未満）,年金（６５歳以上）,給与"</formula1>
    </dataValidation>
    <dataValidation allowBlank="1" showInputMessage="1" showErrorMessage="1" prompt="加入者全員の氏名_x000a_" sqref="E12 D4:D12" xr:uid="{00000000-0002-0000-1100-000001000000}"/>
  </dataValidations>
  <hyperlinks>
    <hyperlink ref="M5" location="加入月数!A1" display="戻る" xr:uid="{00000000-0004-0000-1100-000000000000}"/>
    <hyperlink ref="M3" location="入力確認画面!A1" display="次へ" xr:uid="{00000000-0004-0000-1100-000001000000}"/>
  </hyperlink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Button 1">
              <controlPr defaultSize="0" print="0" autoFill="0" autoPict="0" macro="[0]!所得クリア">
                <anchor moveWithCells="1" sizeWithCells="1">
                  <from>
                    <xdr:col>12</xdr:col>
                    <xdr:colOff>57150</xdr:colOff>
                    <xdr:row>5</xdr:row>
                    <xdr:rowOff>336550</xdr:rowOff>
                  </from>
                  <to>
                    <xdr:col>12</xdr:col>
                    <xdr:colOff>1327150</xdr:colOff>
                    <xdr:row>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rgb="FF66CCFF"/>
    <pageSetUpPr fitToPage="1"/>
  </sheetPr>
  <dimension ref="A1:AA38"/>
  <sheetViews>
    <sheetView showGridLines="0" view="pageBreakPreview" zoomScale="60" zoomScaleNormal="80" workbookViewId="0">
      <pane xSplit="25" ySplit="23" topLeftCell="AH2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" defaultRowHeight="13"/>
  <cols>
    <col min="1" max="1" width="0.7265625" style="53" customWidth="1"/>
    <col min="2" max="2" width="2.08984375" style="53" customWidth="1"/>
    <col min="3" max="3" width="3.453125" style="53" bestFit="1" customWidth="1"/>
    <col min="4" max="4" width="5.26953125" style="53" customWidth="1"/>
    <col min="5" max="6" width="2.7265625" style="53" customWidth="1"/>
    <col min="7" max="7" width="5.26953125" style="53" customWidth="1"/>
    <col min="8" max="8" width="5.36328125" style="53" customWidth="1"/>
    <col min="9" max="9" width="17" style="53" customWidth="1"/>
    <col min="10" max="10" width="2.90625" style="53" bestFit="1" customWidth="1"/>
    <col min="11" max="11" width="13.7265625" style="53" customWidth="1"/>
    <col min="12" max="14" width="13" style="53" customWidth="1"/>
    <col min="15" max="15" width="1.90625" style="53" customWidth="1"/>
    <col min="16" max="16" width="7.90625" style="53" customWidth="1"/>
    <col min="17" max="17" width="2.453125" style="53" customWidth="1"/>
    <col min="18" max="18" width="9" style="53" customWidth="1"/>
    <col min="19" max="16384" width="9" style="53"/>
  </cols>
  <sheetData>
    <row r="1" spans="1:24" ht="30" customHeight="1" thickBot="1">
      <c r="B1" s="861" t="s">
        <v>17</v>
      </c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16" t="s">
        <v>110</v>
      </c>
      <c r="Q1" s="816"/>
      <c r="R1" s="816"/>
      <c r="S1" s="816"/>
      <c r="T1" s="816"/>
      <c r="U1" s="816"/>
      <c r="V1" s="816"/>
    </row>
    <row r="2" spans="1:24" ht="17.25" customHeight="1">
      <c r="A2" s="51"/>
      <c r="B2" s="54" t="s">
        <v>68</v>
      </c>
      <c r="C2" s="866" t="s">
        <v>0</v>
      </c>
      <c r="D2" s="862" t="s">
        <v>66</v>
      </c>
      <c r="E2" s="826" t="s">
        <v>2</v>
      </c>
      <c r="F2" s="827"/>
      <c r="G2" s="827"/>
      <c r="H2" s="827"/>
      <c r="I2" s="864" t="s">
        <v>3</v>
      </c>
      <c r="J2" s="853"/>
      <c r="K2" s="844" t="s">
        <v>109</v>
      </c>
      <c r="L2" s="68" t="s">
        <v>69</v>
      </c>
      <c r="M2" s="69" t="s">
        <v>70</v>
      </c>
      <c r="N2" s="70" t="s">
        <v>71</v>
      </c>
    </row>
    <row r="3" spans="1:24" ht="18" customHeight="1" thickBot="1">
      <c r="A3" s="51"/>
      <c r="B3" s="54"/>
      <c r="C3" s="867"/>
      <c r="D3" s="863"/>
      <c r="E3" s="850" t="s">
        <v>5</v>
      </c>
      <c r="F3" s="851"/>
      <c r="G3" s="71" t="s">
        <v>20</v>
      </c>
      <c r="H3" s="71" t="s">
        <v>6</v>
      </c>
      <c r="I3" s="865"/>
      <c r="J3" s="856"/>
      <c r="K3" s="845"/>
      <c r="L3" s="72" t="s">
        <v>26</v>
      </c>
      <c r="M3" s="73" t="s">
        <v>72</v>
      </c>
      <c r="N3" s="74" t="s">
        <v>72</v>
      </c>
      <c r="P3" s="273"/>
      <c r="Q3" s="51"/>
      <c r="R3" s="51"/>
      <c r="S3" s="410"/>
      <c r="T3" s="410"/>
      <c r="U3" s="410"/>
      <c r="V3" s="410"/>
      <c r="W3" s="410"/>
      <c r="X3" s="51"/>
    </row>
    <row r="4" spans="1:24" s="79" customFormat="1" ht="28.5" customHeight="1">
      <c r="A4" s="75"/>
      <c r="B4" s="819"/>
      <c r="C4" s="867"/>
      <c r="D4" s="76">
        <v>1</v>
      </c>
      <c r="E4" s="869">
        <f>'加入月(2千万1円～)'!H5</f>
        <v>0</v>
      </c>
      <c r="F4" s="870"/>
      <c r="G4" s="871"/>
      <c r="H4" s="77">
        <f>'加入月(2千万1円～)'!I5</f>
        <v>0</v>
      </c>
      <c r="I4" s="874" t="str">
        <f>'①　加入者'!E6</f>
        <v>世帯主</v>
      </c>
      <c r="J4" s="875"/>
      <c r="K4" s="298">
        <f>IF('①　加入者'!I6="失業",'所得(2千万1円～)'!H4*0.3+'所得(2千万1円～)'!J4,'所得(2千万1円～)'!H4+'所得(2千万1円～)'!J4)</f>
        <v>0</v>
      </c>
      <c r="L4" s="299">
        <f>IF(K4-430000&lt;=0,0,(K4-430000)*'ライブラリ (20,000,001円～)'!R3)</f>
        <v>0</v>
      </c>
      <c r="M4" s="260">
        <f>IF(K4-430000&lt;=0,0,(K4-430000)*'ライブラリ (20,000,001円～)'!S3)</f>
        <v>0</v>
      </c>
      <c r="N4" s="300">
        <f>IF(H4=0,0,IF(K4-430000&lt;=0,0,(K4-430000)*'ライブラリ (20,000,001円～)'!T3))</f>
        <v>0</v>
      </c>
      <c r="P4" s="847"/>
      <c r="Q4" s="847"/>
      <c r="R4" s="410"/>
      <c r="S4" s="410"/>
      <c r="T4" s="410"/>
      <c r="U4" s="410"/>
      <c r="V4" s="410"/>
      <c r="W4" s="410"/>
      <c r="X4" s="75"/>
    </row>
    <row r="5" spans="1:24" s="79" customFormat="1" ht="28.5" customHeight="1">
      <c r="A5" s="75"/>
      <c r="B5" s="819"/>
      <c r="C5" s="867"/>
      <c r="D5" s="80">
        <v>2</v>
      </c>
      <c r="E5" s="828">
        <f>'加入月(2千万1円～)'!H6</f>
        <v>0</v>
      </c>
      <c r="F5" s="829"/>
      <c r="G5" s="830"/>
      <c r="H5" s="81">
        <f>'加入月(2千万1円～)'!I6</f>
        <v>0</v>
      </c>
      <c r="I5" s="842">
        <f>'①　加入者'!E7</f>
        <v>0</v>
      </c>
      <c r="J5" s="843"/>
      <c r="K5" s="301">
        <f>IF('①　加入者'!I7="失業",'所得(2千万1円～)'!H5*0.3+'所得(2千万1円～)'!J5,'所得(2千万1円～)'!H5+'所得(2千万1円～)'!J5)</f>
        <v>0</v>
      </c>
      <c r="L5" s="296">
        <f>IF(K5-430000&lt;=0,0,(K5-430000)*'ライブラリ (20,000,001円～)'!R3)</f>
        <v>0</v>
      </c>
      <c r="M5" s="297">
        <f>IF(K5-430000&lt;=0,0,(K5-430000)*'ライブラリ (20,000,001円～)'!S3)</f>
        <v>0</v>
      </c>
      <c r="N5" s="78">
        <f>IF(H5=0,0,IF(K5-430000&lt;=0,0,(K5-430000)*'ライブラリ (20,000,001円～)'!T3))</f>
        <v>0</v>
      </c>
      <c r="P5" s="817"/>
      <c r="Q5" s="817"/>
      <c r="R5" s="817"/>
      <c r="S5" s="817"/>
      <c r="T5" s="817"/>
      <c r="U5" s="817"/>
      <c r="V5" s="817"/>
      <c r="W5" s="817"/>
      <c r="X5" s="75"/>
    </row>
    <row r="6" spans="1:24" s="79" customFormat="1" ht="28.5" customHeight="1">
      <c r="A6" s="75"/>
      <c r="B6" s="819"/>
      <c r="C6" s="867"/>
      <c r="D6" s="76">
        <v>3</v>
      </c>
      <c r="E6" s="828">
        <f>'加入月(2千万1円～)'!H7</f>
        <v>0</v>
      </c>
      <c r="F6" s="829"/>
      <c r="G6" s="830"/>
      <c r="H6" s="84">
        <f>'加入月(2千万1円～)'!I7</f>
        <v>0</v>
      </c>
      <c r="I6" s="859">
        <f>'①　加入者'!E8</f>
        <v>0</v>
      </c>
      <c r="J6" s="860"/>
      <c r="K6" s="302">
        <f>IF('①　加入者'!I8="失業",'所得(2千万1円～)'!H6*0.3+'所得(2千万1円～)'!J6,'所得(2千万1円～)'!H6+'所得(2千万1円～)'!J6)</f>
        <v>0</v>
      </c>
      <c r="L6" s="82">
        <f>IF(K6-430000&lt;=0,0,(K6-430000)*'ライブラリ (20,000,001円～)'!R3)</f>
        <v>0</v>
      </c>
      <c r="M6" s="83">
        <f>IF(K6-430000&lt;=0,0,(K6-430000)*'ライブラリ (20,000,001円～)'!S3)</f>
        <v>0</v>
      </c>
      <c r="N6" s="78">
        <f>IF(H6=0,0,IF(K6-430000&lt;=0,0,(K6-430000)*'ライブラリ (20,000,001円～)'!T3))</f>
        <v>0</v>
      </c>
      <c r="P6" s="818"/>
      <c r="Q6" s="818"/>
      <c r="R6" s="819"/>
      <c r="S6" s="819"/>
      <c r="T6" s="819"/>
      <c r="U6" s="819"/>
      <c r="V6" s="819"/>
      <c r="W6" s="819"/>
      <c r="X6" s="819"/>
    </row>
    <row r="7" spans="1:24" s="79" customFormat="1" ht="28.5" customHeight="1">
      <c r="A7" s="75"/>
      <c r="B7" s="819"/>
      <c r="C7" s="867"/>
      <c r="D7" s="85">
        <v>4</v>
      </c>
      <c r="E7" s="828">
        <f>'加入月(2千万1円～)'!H8</f>
        <v>0</v>
      </c>
      <c r="F7" s="829"/>
      <c r="G7" s="830"/>
      <c r="H7" s="81">
        <f>'加入月(2千万1円～)'!I8</f>
        <v>0</v>
      </c>
      <c r="I7" s="859">
        <f>'①　加入者'!E9</f>
        <v>0</v>
      </c>
      <c r="J7" s="860"/>
      <c r="K7" s="301">
        <f>IF('①　加入者'!I9="失業",'所得(2千万1円～)'!H7*0.3+'所得(2千万1円～)'!J7,'所得(2千万1円～)'!H7+'所得(2千万1円～)'!J7)</f>
        <v>0</v>
      </c>
      <c r="L7" s="86">
        <f>IF(K7-430000&lt;=0,0,(K7-430000)*'ライブラリ (20,000,001円～)'!R3)</f>
        <v>0</v>
      </c>
      <c r="M7" s="83">
        <f>IF(K7-430000&lt;=0,0,(K7-430000)*'ライブラリ (20,000,001円～)'!S3)</f>
        <v>0</v>
      </c>
      <c r="N7" s="78">
        <f>IF(H7=0,0,IF(K7-430000&lt;=0,0,(K7-430000)*'ライブラリ (20,000,001円～)'!T3))</f>
        <v>0</v>
      </c>
      <c r="P7" s="821"/>
      <c r="Q7" s="821"/>
      <c r="R7" s="821"/>
      <c r="S7" s="821"/>
      <c r="T7" s="821"/>
      <c r="U7" s="821"/>
      <c r="V7" s="821"/>
      <c r="W7" s="821"/>
      <c r="X7" s="75"/>
    </row>
    <row r="8" spans="1:24" s="79" customFormat="1" ht="28.5" customHeight="1">
      <c r="A8" s="75"/>
      <c r="B8" s="819"/>
      <c r="C8" s="867"/>
      <c r="D8" s="85">
        <v>5</v>
      </c>
      <c r="E8" s="828">
        <f>'加入月(2千万1円～)'!H9</f>
        <v>0</v>
      </c>
      <c r="F8" s="829"/>
      <c r="G8" s="830"/>
      <c r="H8" s="84">
        <f>'加入月(2千万1円～)'!I9</f>
        <v>0</v>
      </c>
      <c r="I8" s="859">
        <f>'①　加入者'!E10</f>
        <v>0</v>
      </c>
      <c r="J8" s="860"/>
      <c r="K8" s="303">
        <f>IF('①　加入者'!I10="失業",'所得(2千万1円～)'!H8*0.3+'所得(2千万1円～)'!J8,'所得(2千万1円～)'!H8+'所得(2千万1円～)'!J8)</f>
        <v>0</v>
      </c>
      <c r="L8" s="86">
        <f>IF(K8-430000&lt;=0,0,(K8-430000)*'ライブラリ (20,000,001円～)'!R3)</f>
        <v>0</v>
      </c>
      <c r="M8" s="83">
        <f>IF(K8-430000&lt;=0,0,(K8-430000)*'ライブラリ (20,000,001円～)'!S3)</f>
        <v>0</v>
      </c>
      <c r="N8" s="78">
        <f>IF(H8=0,0,IF(K8-430000&lt;=0,0,(K8-430000)*'ライブラリ (20,000,001円～)'!T3))</f>
        <v>0</v>
      </c>
      <c r="P8" s="847"/>
      <c r="Q8" s="847"/>
      <c r="R8" s="819"/>
      <c r="S8" s="819"/>
      <c r="T8" s="819"/>
      <c r="U8" s="819"/>
      <c r="V8" s="819"/>
      <c r="W8" s="819"/>
      <c r="X8" s="819"/>
    </row>
    <row r="9" spans="1:24" s="79" customFormat="1" ht="28.5" customHeight="1">
      <c r="A9" s="75"/>
      <c r="B9" s="819"/>
      <c r="C9" s="867"/>
      <c r="D9" s="85">
        <v>6</v>
      </c>
      <c r="E9" s="828">
        <f>'加入月(2千万1円～)'!H10</f>
        <v>0</v>
      </c>
      <c r="F9" s="829"/>
      <c r="G9" s="830"/>
      <c r="H9" s="81">
        <f>'加入月(2千万1円～)'!I10</f>
        <v>0</v>
      </c>
      <c r="I9" s="859">
        <f>'①　加入者'!E11</f>
        <v>0</v>
      </c>
      <c r="J9" s="860"/>
      <c r="K9" s="303">
        <f>IF('①　加入者'!I11="失業",'所得(2千万1円～)'!H9*0.3+'所得(2千万1円～)'!J9,'所得(2千万1円～)'!H9+'所得(2千万1円～)'!J9)</f>
        <v>0</v>
      </c>
      <c r="L9" s="82">
        <f>IF(K9-430000&lt;=0,0,(K9-430000)*'ライブラリ (20,000,001円～)'!R3)</f>
        <v>0</v>
      </c>
      <c r="M9" s="83">
        <f>IF(K9-430000&lt;=0,0,(K9-430000)*'ライブラリ (20,000,001円～)'!S3)</f>
        <v>0</v>
      </c>
      <c r="N9" s="78">
        <f>IF(H9=0,0,IF(K9-430000&lt;=0,0,(K9-430000)*'ライブラリ (20,000,001円～)'!T3))</f>
        <v>0</v>
      </c>
      <c r="P9" s="821"/>
      <c r="Q9" s="821"/>
      <c r="R9" s="821"/>
      <c r="S9" s="821"/>
      <c r="T9" s="821"/>
      <c r="U9" s="821"/>
      <c r="V9" s="821"/>
      <c r="W9" s="821"/>
      <c r="X9" s="75"/>
    </row>
    <row r="10" spans="1:24" s="79" customFormat="1" ht="28.5" customHeight="1">
      <c r="A10" s="75"/>
      <c r="B10" s="819"/>
      <c r="C10" s="867"/>
      <c r="D10" s="80">
        <v>7</v>
      </c>
      <c r="E10" s="828">
        <f>'加入月(2千万1円～)'!H11</f>
        <v>0</v>
      </c>
      <c r="F10" s="829"/>
      <c r="G10" s="830"/>
      <c r="H10" s="84">
        <f>'加入月(2千万1円～)'!I11</f>
        <v>0</v>
      </c>
      <c r="I10" s="859">
        <f>'①　加入者'!E12</f>
        <v>0</v>
      </c>
      <c r="J10" s="860"/>
      <c r="K10" s="302">
        <f>IF('①　加入者'!I12="失業",'所得(2千万1円～)'!H10*0.3+'所得(2千万1円～)'!J10,'所得(2千万1円～)'!H10+'所得(2千万1円～)'!J10)</f>
        <v>0</v>
      </c>
      <c r="L10" s="86">
        <f>IF(K10-430000&lt;=0,0,(K10-430000)*'ライブラリ (20,000,001円～)'!R3)</f>
        <v>0</v>
      </c>
      <c r="M10" s="83">
        <f>IF(K10-430000&lt;=0,0,(K10-430000)*'ライブラリ (20,000,001円～)'!S3)</f>
        <v>0</v>
      </c>
      <c r="N10" s="78">
        <f>IF(H10=0,0,IF(K10-430000&lt;=0,0,(K10-430000)*'ライブラリ (20,000,001円～)'!T3))</f>
        <v>0</v>
      </c>
      <c r="P10" s="846"/>
      <c r="Q10" s="846"/>
      <c r="R10" s="75"/>
      <c r="S10" s="75"/>
      <c r="T10" s="75"/>
      <c r="U10" s="75"/>
      <c r="V10" s="75"/>
      <c r="W10" s="75"/>
      <c r="X10" s="75"/>
    </row>
    <row r="11" spans="1:24" ht="28.5" customHeight="1" thickBot="1">
      <c r="A11" s="51"/>
      <c r="B11" s="51"/>
      <c r="C11" s="868"/>
      <c r="D11" s="87">
        <v>8</v>
      </c>
      <c r="E11" s="831">
        <f>'加入月(2千万1円～)'!H12</f>
        <v>0</v>
      </c>
      <c r="F11" s="832"/>
      <c r="G11" s="833"/>
      <c r="H11" s="88">
        <f>'加入月(2千万1円～)'!I12</f>
        <v>0</v>
      </c>
      <c r="I11" s="872">
        <f>'①　加入者'!E13</f>
        <v>0</v>
      </c>
      <c r="J11" s="873"/>
      <c r="K11" s="304">
        <f>IF('①　加入者'!I13="失業",'所得(2千万1円～)'!H11*0.3+'所得(2千万1円～)'!J11,'所得(2千万1円～)'!H11+'所得(2千万1円～)'!J11)</f>
        <v>0</v>
      </c>
      <c r="L11" s="89">
        <f>IF(K11-430000&lt;=0,0,(K11-430000)*'ライブラリ (20,000,001円～)'!R3)</f>
        <v>0</v>
      </c>
      <c r="M11" s="305">
        <f>IF(K11-430000&lt;=0,0,(K11-430000)*'ライブラリ (20,000,001円～)'!S3)</f>
        <v>0</v>
      </c>
      <c r="N11" s="90">
        <f>IF(H11=0,0,IF(K11-430000&lt;=0,0,(K11-430000)*'ライブラリ (20,000,001円～)'!T3))</f>
        <v>0</v>
      </c>
      <c r="P11" s="817"/>
      <c r="Q11" s="817"/>
      <c r="R11" s="817"/>
      <c r="S11" s="817"/>
      <c r="T11" s="817"/>
      <c r="U11" s="817"/>
      <c r="V11" s="817"/>
      <c r="W11" s="817"/>
      <c r="X11" s="51"/>
    </row>
    <row r="12" spans="1:24" ht="18.75" customHeight="1">
      <c r="A12" s="51"/>
      <c r="B12" s="51"/>
      <c r="C12" s="91"/>
      <c r="D12" s="848" t="s">
        <v>123</v>
      </c>
      <c r="E12" s="849"/>
      <c r="F12" s="849"/>
      <c r="G12" s="849"/>
      <c r="H12" s="849"/>
      <c r="I12" s="849"/>
      <c r="J12" s="849"/>
      <c r="K12" s="307">
        <f>SUM(K4:K11)</f>
        <v>0</v>
      </c>
      <c r="L12" s="91"/>
      <c r="M12" s="177"/>
      <c r="N12" s="177"/>
      <c r="O12" s="91"/>
    </row>
    <row r="13" spans="1:24" ht="25.5" customHeight="1" thickBot="1">
      <c r="A13" s="51"/>
      <c r="B13" s="51"/>
      <c r="C13" s="91"/>
      <c r="D13" s="820"/>
      <c r="E13" s="820"/>
      <c r="F13" s="820"/>
      <c r="G13" s="820"/>
      <c r="H13" s="820"/>
      <c r="I13" s="820"/>
      <c r="J13" s="820"/>
      <c r="K13" s="306"/>
      <c r="L13" s="1328" t="s">
        <v>27</v>
      </c>
      <c r="M13" s="1329"/>
      <c r="O13" s="91"/>
      <c r="P13" s="820"/>
      <c r="Q13" s="820"/>
      <c r="R13" s="820"/>
      <c r="S13" s="274"/>
      <c r="T13" s="840" t="s">
        <v>0</v>
      </c>
      <c r="U13" s="841"/>
    </row>
    <row r="14" spans="1:24" ht="21.75" customHeight="1">
      <c r="A14" s="51"/>
      <c r="B14" s="54" t="s">
        <v>68</v>
      </c>
      <c r="C14" s="852" t="s">
        <v>65</v>
      </c>
      <c r="D14" s="853"/>
      <c r="E14" s="853"/>
      <c r="F14" s="854"/>
      <c r="G14" s="834" t="s">
        <v>31</v>
      </c>
      <c r="H14" s="835"/>
      <c r="I14" s="836"/>
      <c r="K14" s="92"/>
      <c r="L14" s="1328"/>
      <c r="M14" s="1329"/>
    </row>
    <row r="15" spans="1:24" ht="12" customHeight="1" thickBot="1">
      <c r="A15" s="51"/>
      <c r="B15" s="51"/>
      <c r="C15" s="855"/>
      <c r="D15" s="856"/>
      <c r="E15" s="856"/>
      <c r="F15" s="857"/>
      <c r="G15" s="837"/>
      <c r="H15" s="838"/>
      <c r="I15" s="839"/>
      <c r="J15" s="93"/>
      <c r="K15" s="295"/>
      <c r="L15" s="1330"/>
      <c r="M15" s="1331"/>
      <c r="P15" s="822" t="s">
        <v>2</v>
      </c>
      <c r="Q15" s="820"/>
      <c r="R15" s="823"/>
      <c r="T15" s="822" t="s">
        <v>10</v>
      </c>
      <c r="U15" s="823"/>
    </row>
    <row r="16" spans="1:24" ht="16.5" hidden="1">
      <c r="A16" s="51"/>
      <c r="B16" s="51"/>
      <c r="C16" s="51"/>
      <c r="E16" s="93"/>
      <c r="F16" s="93"/>
      <c r="G16" s="93"/>
      <c r="H16" s="93"/>
      <c r="I16" s="294" t="s">
        <v>31</v>
      </c>
      <c r="J16" s="123">
        <v>0</v>
      </c>
      <c r="K16" s="124">
        <v>1</v>
      </c>
      <c r="L16" s="94"/>
      <c r="M16" s="94"/>
      <c r="N16" s="95"/>
      <c r="P16" s="820"/>
      <c r="Q16" s="820"/>
      <c r="R16" s="823"/>
      <c r="T16" s="820"/>
      <c r="U16" s="823"/>
    </row>
    <row r="17" spans="1:27" ht="16.5" hidden="1">
      <c r="A17" s="51"/>
      <c r="B17" s="51"/>
      <c r="C17" s="51"/>
      <c r="E17" s="93"/>
      <c r="F17" s="93"/>
      <c r="G17" s="93"/>
      <c r="H17" s="93"/>
      <c r="I17" s="123" t="s">
        <v>102</v>
      </c>
      <c r="J17" s="123">
        <v>2</v>
      </c>
      <c r="K17" s="124">
        <v>0.8</v>
      </c>
      <c r="L17" s="96"/>
      <c r="M17" s="96"/>
      <c r="N17" s="95"/>
      <c r="P17" s="820"/>
      <c r="Q17" s="820"/>
      <c r="R17" s="823"/>
      <c r="T17" s="820"/>
      <c r="U17" s="823"/>
    </row>
    <row r="18" spans="1:27" ht="14" hidden="1">
      <c r="A18" s="51"/>
      <c r="B18" s="51"/>
      <c r="C18" s="51"/>
      <c r="E18" s="93"/>
      <c r="F18" s="93"/>
      <c r="G18" s="93"/>
      <c r="H18" s="93"/>
      <c r="I18" s="123" t="s">
        <v>101</v>
      </c>
      <c r="J18" s="123">
        <v>5</v>
      </c>
      <c r="K18" s="124">
        <v>0.5</v>
      </c>
      <c r="P18" s="820"/>
      <c r="Q18" s="820"/>
      <c r="R18" s="823"/>
      <c r="T18" s="820"/>
      <c r="U18" s="823"/>
    </row>
    <row r="19" spans="1:27" ht="16.5" hidden="1">
      <c r="A19" s="51"/>
      <c r="B19" s="51"/>
      <c r="C19" s="51"/>
      <c r="E19" s="93"/>
      <c r="F19" s="93"/>
      <c r="G19" s="93"/>
      <c r="H19" s="93"/>
      <c r="I19" s="123" t="s">
        <v>100</v>
      </c>
      <c r="J19" s="123">
        <v>7</v>
      </c>
      <c r="K19" s="124">
        <v>0.3</v>
      </c>
      <c r="L19" s="97" t="s">
        <v>30</v>
      </c>
      <c r="M19" s="98">
        <f>IF(G14=0,0,VLOOKUP(G14,I16:K19,3,FALSE))</f>
        <v>1</v>
      </c>
      <c r="N19" s="125">
        <f>IF(G14=0,0,VLOOKUP(G14,I16:J19,2,FALSE))</f>
        <v>0</v>
      </c>
      <c r="P19" s="820"/>
      <c r="Q19" s="820"/>
      <c r="R19" s="823"/>
      <c r="T19" s="820"/>
      <c r="U19" s="823"/>
    </row>
    <row r="20" spans="1:27" ht="9" customHeight="1">
      <c r="A20" s="51"/>
      <c r="B20" s="51"/>
      <c r="E20" s="99"/>
      <c r="F20" s="99"/>
      <c r="G20" s="51"/>
      <c r="H20" s="51"/>
      <c r="I20" s="61"/>
      <c r="J20" s="51"/>
      <c r="P20" s="820"/>
      <c r="Q20" s="820"/>
      <c r="R20" s="823"/>
      <c r="T20" s="820"/>
      <c r="U20" s="823"/>
    </row>
    <row r="21" spans="1:27" s="51" customFormat="1" ht="18.75" customHeight="1" thickBot="1">
      <c r="B21" s="819"/>
      <c r="H21" s="235"/>
      <c r="P21" s="824"/>
      <c r="Q21" s="824"/>
      <c r="R21" s="825"/>
      <c r="T21" s="824"/>
      <c r="U21" s="825"/>
    </row>
    <row r="22" spans="1:27" s="51" customFormat="1" ht="18.75" customHeight="1">
      <c r="B22" s="819"/>
      <c r="E22" s="272"/>
      <c r="F22" s="272"/>
      <c r="H22" s="272"/>
      <c r="P22" s="272"/>
    </row>
    <row r="23" spans="1:27" s="51" customFormat="1" ht="18.75" customHeight="1">
      <c r="B23" s="819"/>
      <c r="E23" s="235"/>
      <c r="F23" s="235"/>
      <c r="H23" s="272"/>
      <c r="P23" s="272"/>
    </row>
    <row r="24" spans="1:27" s="51" customFormat="1" ht="18.75" customHeight="1">
      <c r="H24" s="235"/>
      <c r="P24" s="235"/>
    </row>
    <row r="25" spans="1:27" ht="27" customHeight="1">
      <c r="A25" s="51"/>
      <c r="B25" s="51"/>
      <c r="C25" s="51"/>
      <c r="D25" s="51"/>
      <c r="E25" s="51"/>
      <c r="F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1:27" ht="27" customHeight="1">
      <c r="B26" s="51"/>
      <c r="C26" s="51"/>
      <c r="D26" s="51"/>
      <c r="E26" s="51"/>
      <c r="F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1:27" ht="27" customHeight="1"/>
    <row r="28" spans="1:27" ht="28.5" customHeight="1"/>
    <row r="29" spans="1:27" ht="28.5" customHeight="1"/>
    <row r="30" spans="1:27" ht="28.5" customHeight="1"/>
    <row r="31" spans="1:27" ht="28.5" customHeight="1"/>
    <row r="32" spans="1:27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</sheetData>
  <mergeCells count="44">
    <mergeCell ref="B21:B23"/>
    <mergeCell ref="E11:G11"/>
    <mergeCell ref="I11:J11"/>
    <mergeCell ref="P11:W11"/>
    <mergeCell ref="D12:J13"/>
    <mergeCell ref="L13:M15"/>
    <mergeCell ref="P13:R13"/>
    <mergeCell ref="T13:U13"/>
    <mergeCell ref="C14:F15"/>
    <mergeCell ref="G14:I15"/>
    <mergeCell ref="E8:G8"/>
    <mergeCell ref="I8:J8"/>
    <mergeCell ref="P8:Q8"/>
    <mergeCell ref="R8:X8"/>
    <mergeCell ref="P15:R21"/>
    <mergeCell ref="E9:G9"/>
    <mergeCell ref="I9:J9"/>
    <mergeCell ref="P9:W9"/>
    <mergeCell ref="E10:G10"/>
    <mergeCell ref="I10:J10"/>
    <mergeCell ref="P10:Q10"/>
    <mergeCell ref="T15:U21"/>
    <mergeCell ref="I6:J6"/>
    <mergeCell ref="P6:Q6"/>
    <mergeCell ref="R6:X6"/>
    <mergeCell ref="E7:G7"/>
    <mergeCell ref="I7:J7"/>
    <mergeCell ref="P7:W7"/>
    <mergeCell ref="B1:O1"/>
    <mergeCell ref="P1:V1"/>
    <mergeCell ref="C2:C11"/>
    <mergeCell ref="D2:D3"/>
    <mergeCell ref="E2:H2"/>
    <mergeCell ref="I2:J3"/>
    <mergeCell ref="K2:K3"/>
    <mergeCell ref="E3:F3"/>
    <mergeCell ref="B4:B10"/>
    <mergeCell ref="E4:G4"/>
    <mergeCell ref="I4:J4"/>
    <mergeCell ref="P4:Q4"/>
    <mergeCell ref="E5:G5"/>
    <mergeCell ref="I5:J5"/>
    <mergeCell ref="P5:W5"/>
    <mergeCell ref="E6:G6"/>
  </mergeCells>
  <phoneticPr fontId="2"/>
  <dataValidations count="3">
    <dataValidation type="list" allowBlank="1" showInputMessage="1" showErrorMessage="1" sqref="G14:I15" xr:uid="{00000000-0002-0000-1200-000000000000}">
      <formula1>$I$16:$I$19</formula1>
    </dataValidation>
    <dataValidation allowBlank="1" showInputMessage="1" showErrorMessage="1" prompt="加入者全員の氏名_x000a_" sqref="I4:I11 J11 J4:J8" xr:uid="{00000000-0002-0000-1200-000001000000}"/>
    <dataValidation allowBlank="1" showInputMessage="1" showErrorMessage="1" prompt="月数１～１２を入力_x000a_" sqref="E4:E11 H4:H11" xr:uid="{00000000-0002-0000-1200-000002000000}"/>
  </dataValidations>
  <hyperlinks>
    <hyperlink ref="T13" location="個人加入者名!A1" display="加入者名" xr:uid="{00000000-0004-0000-1200-000000000000}"/>
    <hyperlink ref="P15" location="加入月数!A1" display="加入月数" xr:uid="{00000000-0004-0000-1200-000001000000}"/>
    <hyperlink ref="T15" location="所得額!A1" display="所得額" xr:uid="{00000000-0004-0000-1200-000002000000}"/>
    <hyperlink ref="L13:M15" location="個人別税額!A1" display="計 算 結 果" xr:uid="{00000000-0004-0000-1200-000003000000}"/>
  </hyperlinks>
  <printOptions horizontalCentered="1"/>
  <pageMargins left="0.25" right="0.25" top="0.75" bottom="0.75" header="0.3" footer="0.3"/>
  <pageSetup paperSize="9" scale="8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Button 1">
              <controlPr defaultSize="0" print="0" autoFill="0" autoPict="0" macro="[0]!初期化">
                <anchor moveWithCells="1" sizeWithCells="1">
                  <from>
                    <xdr:col>14</xdr:col>
                    <xdr:colOff>114300</xdr:colOff>
                    <xdr:row>11</xdr:row>
                    <xdr:rowOff>184150</xdr:rowOff>
                  </from>
                  <to>
                    <xdr:col>18</xdr:col>
                    <xdr:colOff>342900</xdr:colOff>
                    <xdr:row>13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26"/>
  <sheetViews>
    <sheetView showGridLines="0" showZeros="0" zoomScale="70" zoomScaleNormal="70" workbookViewId="0">
      <pane xSplit="12" ySplit="15" topLeftCell="M46" activePane="bottomRight" state="frozenSplit"/>
      <selection activeCell="K35" sqref="K35"/>
      <selection pane="topRight" activeCell="K35" sqref="K35"/>
      <selection pane="bottomLeft" activeCell="K35" sqref="K35"/>
      <selection pane="bottomRight" activeCell="R7" sqref="R7"/>
    </sheetView>
  </sheetViews>
  <sheetFormatPr defaultColWidth="9" defaultRowHeight="13"/>
  <cols>
    <col min="1" max="1" width="3.90625" style="430" customWidth="1"/>
    <col min="2" max="2" width="2.26953125" style="430" customWidth="1"/>
    <col min="3" max="4" width="5.26953125" style="430" customWidth="1"/>
    <col min="5" max="5" width="44.36328125" style="430" customWidth="1"/>
    <col min="6" max="6" width="12.7265625" style="430" hidden="1" customWidth="1"/>
    <col min="7" max="7" width="2.6328125" style="430" hidden="1" customWidth="1"/>
    <col min="8" max="9" width="7.26953125" style="430" hidden="1" customWidth="1"/>
    <col min="10" max="10" width="4.36328125" style="430" customWidth="1"/>
    <col min="11" max="11" width="16.7265625" style="430" customWidth="1"/>
    <col min="12" max="16384" width="9" style="430"/>
  </cols>
  <sheetData>
    <row r="1" spans="2:13" ht="24.75" customHeight="1">
      <c r="B1" s="429"/>
      <c r="C1" s="747"/>
      <c r="D1" s="747"/>
      <c r="E1" s="747"/>
      <c r="F1" s="747"/>
      <c r="G1" s="747"/>
      <c r="H1" s="747"/>
      <c r="I1" s="747"/>
    </row>
    <row r="2" spans="2:13" ht="121.5" customHeight="1">
      <c r="B2" s="431"/>
      <c r="C2" s="744" t="s">
        <v>190</v>
      </c>
      <c r="D2" s="745"/>
      <c r="E2" s="745"/>
      <c r="F2" s="745"/>
      <c r="G2" s="745"/>
      <c r="H2" s="745"/>
      <c r="I2" s="745"/>
    </row>
    <row r="3" spans="2:13" ht="17.25" customHeight="1">
      <c r="B3" s="431"/>
      <c r="C3" s="745"/>
      <c r="D3" s="746"/>
      <c r="E3" s="746"/>
      <c r="F3" s="746"/>
      <c r="G3" s="746"/>
      <c r="H3" s="745"/>
      <c r="I3" s="745"/>
    </row>
    <row r="4" spans="2:13" ht="21" customHeight="1">
      <c r="B4" s="432" t="s">
        <v>66</v>
      </c>
      <c r="C4" s="743"/>
      <c r="D4" s="741"/>
      <c r="E4" s="748" t="s">
        <v>172</v>
      </c>
      <c r="F4" s="433"/>
      <c r="G4" s="433"/>
      <c r="H4" s="739"/>
      <c r="I4" s="738"/>
      <c r="K4" s="737"/>
    </row>
    <row r="5" spans="2:13" ht="21" customHeight="1" thickBot="1">
      <c r="B5" s="432"/>
      <c r="C5" s="743"/>
      <c r="D5" s="742"/>
      <c r="E5" s="749"/>
      <c r="F5" s="435"/>
      <c r="G5" s="435"/>
      <c r="H5" s="739"/>
      <c r="I5" s="738"/>
      <c r="K5" s="737"/>
    </row>
    <row r="6" spans="2:13" ht="33" customHeight="1" thickTop="1">
      <c r="B6" s="740"/>
      <c r="C6" s="743"/>
      <c r="D6" s="471">
        <v>1</v>
      </c>
      <c r="E6" s="598" t="s">
        <v>176</v>
      </c>
      <c r="F6" s="436"/>
      <c r="G6" s="437"/>
      <c r="H6" s="438"/>
      <c r="I6" s="438"/>
      <c r="K6" s="439"/>
    </row>
    <row r="7" spans="2:13" ht="33" customHeight="1">
      <c r="B7" s="740"/>
      <c r="C7" s="743"/>
      <c r="D7" s="604">
        <v>2</v>
      </c>
      <c r="E7" s="599"/>
      <c r="F7" s="440"/>
      <c r="G7" s="441"/>
      <c r="H7" s="438"/>
      <c r="I7" s="438"/>
      <c r="L7" s="442"/>
      <c r="M7" s="442"/>
    </row>
    <row r="8" spans="2:13" ht="33" customHeight="1">
      <c r="B8" s="740"/>
      <c r="C8" s="743"/>
      <c r="D8" s="604">
        <v>3</v>
      </c>
      <c r="E8" s="599"/>
      <c r="F8" s="440"/>
      <c r="G8" s="441"/>
      <c r="H8" s="438"/>
      <c r="I8" s="438"/>
      <c r="K8" s="434"/>
    </row>
    <row r="9" spans="2:13" ht="33" customHeight="1">
      <c r="B9" s="740"/>
      <c r="C9" s="743"/>
      <c r="D9" s="605">
        <v>4</v>
      </c>
      <c r="E9" s="599"/>
      <c r="F9" s="440"/>
      <c r="G9" s="441"/>
      <c r="H9" s="438"/>
      <c r="I9" s="438"/>
    </row>
    <row r="10" spans="2:13" ht="33" customHeight="1">
      <c r="B10" s="740"/>
      <c r="C10" s="743"/>
      <c r="D10" s="605">
        <v>5</v>
      </c>
      <c r="E10" s="599"/>
      <c r="F10" s="440"/>
      <c r="G10" s="441"/>
      <c r="H10" s="438"/>
      <c r="I10" s="438"/>
    </row>
    <row r="11" spans="2:13" ht="33" customHeight="1">
      <c r="B11" s="740"/>
      <c r="C11" s="743"/>
      <c r="D11" s="471">
        <v>6</v>
      </c>
      <c r="E11" s="599"/>
      <c r="F11" s="443"/>
      <c r="G11" s="444"/>
      <c r="H11" s="438"/>
      <c r="I11" s="438"/>
    </row>
    <row r="12" spans="2:13" ht="33" customHeight="1">
      <c r="B12" s="740"/>
      <c r="C12" s="743"/>
      <c r="D12" s="604">
        <v>7</v>
      </c>
      <c r="E12" s="599"/>
      <c r="F12" s="443"/>
      <c r="G12" s="444"/>
      <c r="H12" s="438"/>
      <c r="I12" s="438"/>
    </row>
    <row r="13" spans="2:13" ht="33" customHeight="1" thickBot="1">
      <c r="B13" s="431"/>
      <c r="C13" s="743"/>
      <c r="D13" s="606">
        <v>8</v>
      </c>
      <c r="E13" s="600"/>
      <c r="F13" s="445"/>
      <c r="G13" s="446"/>
      <c r="H13" s="438"/>
      <c r="I13" s="438"/>
      <c r="K13" s="434"/>
    </row>
    <row r="14" spans="2:13" ht="7.5" customHeight="1" thickTop="1">
      <c r="B14" s="431"/>
      <c r="C14" s="447"/>
      <c r="D14" s="447"/>
      <c r="E14" s="448"/>
      <c r="F14" s="448"/>
      <c r="G14" s="448"/>
      <c r="H14" s="448"/>
      <c r="I14" s="448"/>
    </row>
    <row r="15" spans="2:13" ht="45.75" customHeight="1">
      <c r="G15" s="449"/>
    </row>
    <row r="16" spans="2:13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  <row r="25" ht="28.5" customHeight="1"/>
    <row r="26" ht="28.5" customHeight="1"/>
  </sheetData>
  <sheetProtection algorithmName="SHA-512" hashValue="HSJtXHKwZ3hgqyaBfiadouenljZdItUljePybL7/338vMoAz+dZr6/EJVm3kJ7KQ4HApk5m9V446sy24BUjyGw==" saltValue="mW1Pi52cVdAgRg4E1UrZpg==" spinCount="100000" sheet="1" objects="1" scenarios="1"/>
  <mergeCells count="9">
    <mergeCell ref="C2:I3"/>
    <mergeCell ref="C1:I1"/>
    <mergeCell ref="E4:E5"/>
    <mergeCell ref="K4:K5"/>
    <mergeCell ref="I4:I5"/>
    <mergeCell ref="H4:H5"/>
    <mergeCell ref="B6:B12"/>
    <mergeCell ref="D4:D5"/>
    <mergeCell ref="C4:C13"/>
  </mergeCells>
  <phoneticPr fontId="2"/>
  <dataValidations xWindow="257" yWindow="271" count="3">
    <dataValidation type="list" allowBlank="1" showInputMessage="1" showErrorMessage="1" sqref="H6:H13" xr:uid="{00000000-0002-0000-0100-000000000000}">
      <formula1>"旧被"</formula1>
    </dataValidation>
    <dataValidation type="list" allowBlank="1" showInputMessage="1" showErrorMessage="1" sqref="I6:I13" xr:uid="{00000000-0002-0000-0100-000001000000}">
      <formula1>"失業"</formula1>
    </dataValidation>
    <dataValidation type="list" allowBlank="1" showInputMessage="1" showErrorMessage="1" prompt="区分を必ず選択してください_x000a_" sqref="E6:E13" xr:uid="{00000000-0002-0000-0100-000002000000}">
      <formula1>"世帯主,一般,子ども,未就学児"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>
    <tabColor rgb="FF66CCFF"/>
  </sheetPr>
  <dimension ref="A1:AA51"/>
  <sheetViews>
    <sheetView showGridLines="0" topLeftCell="A26" zoomScale="70" zoomScaleNormal="70" workbookViewId="0">
      <selection activeCell="P8" sqref="P8"/>
    </sheetView>
  </sheetViews>
  <sheetFormatPr defaultColWidth="9" defaultRowHeight="13"/>
  <cols>
    <col min="1" max="1" width="1.26953125" style="100" customWidth="1"/>
    <col min="2" max="2" width="2.6328125" style="100" bestFit="1" customWidth="1"/>
    <col min="3" max="4" width="11.7265625" style="100" customWidth="1"/>
    <col min="5" max="5" width="8" style="100" bestFit="1" customWidth="1"/>
    <col min="6" max="6" width="6" style="100" customWidth="1"/>
    <col min="7" max="7" width="12.7265625" style="100" customWidth="1"/>
    <col min="8" max="8" width="9.36328125" style="100" hidden="1" customWidth="1"/>
    <col min="9" max="9" width="14.6328125" style="100" hidden="1" customWidth="1"/>
    <col min="10" max="10" width="12.90625" style="100" customWidth="1"/>
    <col min="11" max="11" width="12.90625" style="100" bestFit="1" customWidth="1"/>
    <col min="12" max="12" width="3.08984375" style="100" hidden="1" customWidth="1"/>
    <col min="13" max="13" width="12.90625" style="100" customWidth="1"/>
    <col min="14" max="14" width="10.36328125" style="100" hidden="1" customWidth="1"/>
    <col min="15" max="15" width="12.90625" style="100" customWidth="1"/>
    <col min="16" max="16" width="17.08984375" style="100" customWidth="1"/>
    <col min="17" max="17" width="1.26953125" style="100" customWidth="1"/>
    <col min="18" max="18" width="2.08984375" style="100" customWidth="1"/>
    <col min="19" max="19" width="12.26953125" style="100" customWidth="1"/>
    <col min="20" max="21" width="11.7265625" style="100" customWidth="1"/>
    <col min="22" max="22" width="4.36328125" style="100" customWidth="1"/>
    <col min="23" max="24" width="12.6328125" style="100" bestFit="1" customWidth="1"/>
    <col min="25" max="16384" width="9" style="100"/>
  </cols>
  <sheetData>
    <row r="1" spans="1:24" ht="3.75" customHeight="1">
      <c r="A1" s="100" t="s">
        <v>151</v>
      </c>
    </row>
    <row r="2" spans="1:24" ht="16.5">
      <c r="J2" s="1166" t="str">
        <f>IF(M2=" "," ","特定同一世帯月数：")</f>
        <v xml:space="preserve"> </v>
      </c>
      <c r="K2" s="1166"/>
      <c r="L2" s="366"/>
      <c r="M2" s="1167" t="str">
        <f>IF('加入月(2千万1円～)'!K6=0," ",'加入月(2千万1円～)'!K6&amp;"ヶ月")</f>
        <v xml:space="preserve"> </v>
      </c>
      <c r="N2" s="113"/>
      <c r="O2" s="1168" t="str">
        <f>IF(D41="軽減なし","軽減非該当",D41)</f>
        <v>軽 減 な し</v>
      </c>
      <c r="P2" s="1168"/>
      <c r="T2" s="1169">
        <f ca="1">TODAY()</f>
        <v>45734</v>
      </c>
      <c r="U2" s="1169"/>
    </row>
    <row r="3" spans="1:24" ht="16.5">
      <c r="J3" s="1166"/>
      <c r="K3" s="1166"/>
      <c r="L3" s="366"/>
      <c r="M3" s="1167"/>
      <c r="N3" s="113"/>
      <c r="O3" s="1168"/>
      <c r="P3" s="1168"/>
      <c r="T3" s="1169"/>
      <c r="U3" s="1169"/>
    </row>
    <row r="4" spans="1:24" ht="3" customHeight="1" thickBot="1">
      <c r="C4" s="101"/>
      <c r="D4" s="101"/>
      <c r="E4" s="102"/>
      <c r="F4" s="102"/>
    </row>
    <row r="5" spans="1:24" ht="7.5" customHeight="1" thickBot="1">
      <c r="A5" s="375"/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7"/>
    </row>
    <row r="6" spans="1:24" ht="30" customHeight="1" thickBot="1">
      <c r="A6" s="381"/>
      <c r="B6" s="312"/>
      <c r="C6" s="1170" t="s">
        <v>3</v>
      </c>
      <c r="D6" s="1171"/>
      <c r="E6" s="313"/>
      <c r="F6" s="232" t="s">
        <v>29</v>
      </c>
      <c r="G6" s="314" t="s">
        <v>118</v>
      </c>
      <c r="H6" s="137" t="s">
        <v>77</v>
      </c>
      <c r="I6" s="232" t="s">
        <v>103</v>
      </c>
      <c r="J6" s="232" t="s">
        <v>113</v>
      </c>
      <c r="K6" s="232" t="s">
        <v>112</v>
      </c>
      <c r="L6" s="275"/>
      <c r="M6" s="232" t="s">
        <v>114</v>
      </c>
      <c r="N6" s="232" t="s">
        <v>121</v>
      </c>
      <c r="O6" s="232" t="s">
        <v>122</v>
      </c>
      <c r="P6" s="315" t="s">
        <v>104</v>
      </c>
      <c r="Q6" s="378"/>
      <c r="S6" s="1172" t="s">
        <v>142</v>
      </c>
      <c r="T6" s="1173"/>
      <c r="U6" s="1174"/>
    </row>
    <row r="7" spans="1:24" ht="18" customHeight="1">
      <c r="A7" s="381"/>
      <c r="B7" s="1175">
        <v>1</v>
      </c>
      <c r="C7" s="1176" t="str">
        <f>IF('入力確認(2千万1円～)'!I4=0," ",'入力確認(2千万1円～)'!I4)</f>
        <v>世帯主</v>
      </c>
      <c r="D7" s="1177"/>
      <c r="E7" s="316" t="s">
        <v>115</v>
      </c>
      <c r="F7" s="1180">
        <f>'入力確認(2千万1円～)'!E4</f>
        <v>0</v>
      </c>
      <c r="G7" s="51">
        <f>IF(F7=0,0,'入力確認(2千万1円～)'!L4)</f>
        <v>0</v>
      </c>
      <c r="H7" s="123" t="str">
        <f>IF('①　加入者'!H6="旧被",1,0)&amp;F41</f>
        <v>00</v>
      </c>
      <c r="I7" s="233">
        <f>IF(H7="00",D45,IF(H7="02",D45*D42,IF(H7="05",D45*D42,IF(H7="07",D45*D42,IF(H7="10",D45/2,IF(H7="12",D45/2,IF(H7="15",D45/2,IF(H7="17",D45*D42))))))))</f>
        <v>32000</v>
      </c>
      <c r="J7" s="233">
        <f>IF(F7=0,0,I7)</f>
        <v>0</v>
      </c>
      <c r="K7" s="276"/>
      <c r="L7" s="276"/>
      <c r="M7" s="287">
        <f t="shared" ref="M7:M30" si="0">SUM(G7+J7)</f>
        <v>0</v>
      </c>
      <c r="N7" s="287">
        <f t="shared" ref="N7:N30" si="1">ROUNDDOWN(M7/12,0)</f>
        <v>0</v>
      </c>
      <c r="O7" s="287">
        <f>M7/12*F7</f>
        <v>0</v>
      </c>
      <c r="P7" s="1182">
        <f>SUM(O7:O9)</f>
        <v>0</v>
      </c>
      <c r="Q7" s="378"/>
      <c r="S7" s="1183">
        <f>P32/T9</f>
        <v>0</v>
      </c>
      <c r="T7" s="1184"/>
      <c r="U7" s="1185"/>
      <c r="W7" s="820"/>
      <c r="X7" s="820"/>
    </row>
    <row r="8" spans="1:24" ht="18" customHeight="1" thickBot="1">
      <c r="A8" s="381"/>
      <c r="B8" s="1175"/>
      <c r="C8" s="1178"/>
      <c r="D8" s="1179"/>
      <c r="E8" s="317" t="s">
        <v>116</v>
      </c>
      <c r="F8" s="1181"/>
      <c r="G8" s="318">
        <f>IF(F7=0,0,'入力確認(2千万1円～)'!M4)</f>
        <v>0</v>
      </c>
      <c r="H8" s="123" t="str">
        <f>IF('①　加入者'!H6="旧被",1,0)&amp;F41</f>
        <v>00</v>
      </c>
      <c r="I8" s="233">
        <f>IF(H8="00",D46,IF(H8="02",D46*D42,IF(H8="05",D46*D42,IF(H8="07",D46*D42,IF(H8="10",D46/2,IF(H8="12",D46/2,IF(H8="15",D46/2,IF(H8="17",D46*D42))))))))</f>
        <v>13000</v>
      </c>
      <c r="J8" s="319">
        <f>IF(F7=0,0,I8)</f>
        <v>0</v>
      </c>
      <c r="K8" s="277"/>
      <c r="L8" s="277"/>
      <c r="M8" s="288">
        <f t="shared" si="0"/>
        <v>0</v>
      </c>
      <c r="N8" s="288">
        <f t="shared" si="1"/>
        <v>0</v>
      </c>
      <c r="O8" s="320">
        <f>M8/12*F7</f>
        <v>0</v>
      </c>
      <c r="P8" s="1182"/>
      <c r="Q8" s="378"/>
      <c r="S8" s="1186"/>
      <c r="T8" s="1187"/>
      <c r="U8" s="1188"/>
      <c r="W8" s="820"/>
      <c r="X8" s="820"/>
    </row>
    <row r="9" spans="1:24" ht="18" customHeight="1" thickTop="1">
      <c r="A9" s="381"/>
      <c r="B9" s="1175"/>
      <c r="C9" s="321" t="str">
        <f>IF(D9=" "," ","総所得：")</f>
        <v xml:space="preserve"> </v>
      </c>
      <c r="D9" s="322" t="str">
        <f>IF('入力確認(2千万1円～)'!K4=0," ",'入力確認(2千万1円～)'!K4)</f>
        <v xml:space="preserve"> </v>
      </c>
      <c r="E9" s="323" t="s">
        <v>117</v>
      </c>
      <c r="F9" s="323">
        <f>'入力確認(2千万1円～)'!H4</f>
        <v>0</v>
      </c>
      <c r="G9" s="324">
        <f>IF(F9=0,0,'入力確認(2千万1円～)'!N4)</f>
        <v>0</v>
      </c>
      <c r="H9" s="123" t="str">
        <f>IF('①　加入者'!H6="旧被",1,0)&amp;F41</f>
        <v>00</v>
      </c>
      <c r="I9" s="233">
        <f>IF(H9="00",D47,IF(H9="02",D47*D42,IF(H9="05",D47*D42,IF(H9="07",D47*D42,IF(H9="10",D47/2,IF(H9="12",D47/2,IF(H9="15",D47/2,IF(H9="17",D47*D42))))))))</f>
        <v>12500</v>
      </c>
      <c r="J9" s="325">
        <f>IF(F9=0,0,I9)</f>
        <v>0</v>
      </c>
      <c r="K9" s="326"/>
      <c r="L9" s="278"/>
      <c r="M9" s="289">
        <f t="shared" si="0"/>
        <v>0</v>
      </c>
      <c r="N9" s="289">
        <f t="shared" si="1"/>
        <v>0</v>
      </c>
      <c r="O9" s="327">
        <f>M9/12*F9</f>
        <v>0</v>
      </c>
      <c r="P9" s="1182"/>
      <c r="Q9" s="378"/>
      <c r="S9" s="423"/>
      <c r="T9" s="411">
        <v>8</v>
      </c>
      <c r="U9" s="412" t="s">
        <v>143</v>
      </c>
    </row>
    <row r="10" spans="1:24" ht="18" customHeight="1" thickBot="1">
      <c r="A10" s="381"/>
      <c r="B10" s="1175">
        <v>2</v>
      </c>
      <c r="C10" s="1189" t="str">
        <f>IF('入力確認(2千万1円～)'!I5=0," ",'入力確認(2千万1円～)'!I5)</f>
        <v xml:space="preserve"> </v>
      </c>
      <c r="D10" s="1190"/>
      <c r="E10" s="316" t="s">
        <v>115</v>
      </c>
      <c r="F10" s="1180">
        <f>'入力確認(2千万1円～)'!E5</f>
        <v>0</v>
      </c>
      <c r="G10" s="328">
        <f>IF(F10=0,0,'入力確認(2千万1円～)'!L5)</f>
        <v>0</v>
      </c>
      <c r="H10" s="123" t="str">
        <f>IF('①　加入者'!H7="旧被",1,0)&amp;F41</f>
        <v>00</v>
      </c>
      <c r="I10" s="233">
        <f>IF(H10="00",D45,IF(H10="02",D45*D42,IF(H10="05",D45*D42,IF(H10="07",D45*D42,IF(H10="10",D45/2,IF(H10="12",D45/2,IF(H10="15",D45/2,IF(H10="17",D45*D42))))))))</f>
        <v>32000</v>
      </c>
      <c r="J10" s="329">
        <f>IF(F10=0,0,I10)</f>
        <v>0</v>
      </c>
      <c r="K10" s="276"/>
      <c r="L10" s="276"/>
      <c r="M10" s="287">
        <f t="shared" si="0"/>
        <v>0</v>
      </c>
      <c r="N10" s="290">
        <f t="shared" si="1"/>
        <v>0</v>
      </c>
      <c r="O10" s="192">
        <f t="shared" ref="O10:O30" si="2">M10/12*F10</f>
        <v>0</v>
      </c>
      <c r="P10" s="1182">
        <f>SUM(O10:O12)</f>
        <v>0</v>
      </c>
      <c r="Q10" s="378"/>
      <c r="S10" s="413"/>
      <c r="T10" s="414"/>
      <c r="U10" s="414"/>
      <c r="W10" s="1193" t="s">
        <v>97</v>
      </c>
      <c r="X10" s="1194"/>
    </row>
    <row r="11" spans="1:24" ht="18" customHeight="1" thickBot="1">
      <c r="A11" s="381"/>
      <c r="B11" s="1175"/>
      <c r="C11" s="1191"/>
      <c r="D11" s="1192"/>
      <c r="E11" s="330" t="s">
        <v>116</v>
      </c>
      <c r="F11" s="1181"/>
      <c r="G11" s="331">
        <f>IF(F10=0,0,'入力確認(2千万1円～)'!M5)</f>
        <v>0</v>
      </c>
      <c r="H11" s="123" t="str">
        <f>IF('①　加入者'!H7="旧被",1,0)&amp;F41</f>
        <v>00</v>
      </c>
      <c r="I11" s="233">
        <f>IF(H11="00",D46,IF(H11="02",D46*D42,IF(H11="05",D46*D42,IF(H11="07",D46*D42,IF(H11="10",D46/2,IF(H11="12",D46/2,IF(H11="15",D46/2,IF(H11="17",D46*D42))))))))</f>
        <v>13000</v>
      </c>
      <c r="J11" s="332">
        <f>IF(F10=0,0,I11)</f>
        <v>0</v>
      </c>
      <c r="K11" s="279"/>
      <c r="L11" s="279"/>
      <c r="M11" s="247">
        <f t="shared" si="0"/>
        <v>0</v>
      </c>
      <c r="N11" s="320">
        <f t="shared" si="1"/>
        <v>0</v>
      </c>
      <c r="O11" s="247">
        <f>M11/12*F10</f>
        <v>0</v>
      </c>
      <c r="P11" s="1182"/>
      <c r="Q11" s="378"/>
      <c r="S11" s="1172" t="s">
        <v>144</v>
      </c>
      <c r="T11" s="1173"/>
      <c r="U11" s="1174"/>
      <c r="W11" s="1195"/>
      <c r="X11" s="1196"/>
    </row>
    <row r="12" spans="1:24" ht="18" customHeight="1" thickTop="1">
      <c r="A12" s="381"/>
      <c r="B12" s="1175"/>
      <c r="C12" s="333" t="str">
        <f>IF(D12=" "," ","総所得：")</f>
        <v xml:space="preserve"> </v>
      </c>
      <c r="D12" s="334" t="str">
        <f>IF('入力確認(2千万1円～)'!K5=0," ",'入力確認(2千万1円～)'!K5)</f>
        <v xml:space="preserve"> </v>
      </c>
      <c r="E12" s="294" t="s">
        <v>117</v>
      </c>
      <c r="F12" s="294">
        <f>'入力確認(2千万1円～)'!H5</f>
        <v>0</v>
      </c>
      <c r="G12" s="335">
        <f>IF(F12=0,0,'入力確認(2千万1円～)'!N5)</f>
        <v>0</v>
      </c>
      <c r="H12" s="123" t="str">
        <f>IF('①　加入者'!H7="旧被",1,0)&amp;F41</f>
        <v>00</v>
      </c>
      <c r="I12" s="233">
        <f>IF(H12="00",D47,IF(H12="02",D47*D42,IF(H12="05",D47*D42,IF(H12="07",D47*D42,IF(H12="10",D47/2,IF(H12="12",D47/2,IF(H12="15",D47/2,IF(H12="17",D47*D42))))))))</f>
        <v>12500</v>
      </c>
      <c r="J12" s="325">
        <f>IF(F12=0,0,I12)</f>
        <v>0</v>
      </c>
      <c r="K12" s="278"/>
      <c r="L12" s="280"/>
      <c r="M12" s="290">
        <f t="shared" si="0"/>
        <v>0</v>
      </c>
      <c r="N12" s="327">
        <f t="shared" si="1"/>
        <v>0</v>
      </c>
      <c r="O12" s="288">
        <f>M12/12*F12</f>
        <v>0</v>
      </c>
      <c r="P12" s="1182"/>
      <c r="Q12" s="378"/>
      <c r="S12" s="1183">
        <f>P32/T14</f>
        <v>0</v>
      </c>
      <c r="T12" s="1184"/>
      <c r="U12" s="1185"/>
    </row>
    <row r="13" spans="1:24" ht="18" customHeight="1" thickBot="1">
      <c r="A13" s="381"/>
      <c r="B13" s="1175">
        <v>3</v>
      </c>
      <c r="C13" s="1189" t="str">
        <f>IF('入力確認(2千万1円～)'!I6=0," ",'入力確認(2千万1円～)'!I6)</f>
        <v xml:space="preserve"> </v>
      </c>
      <c r="D13" s="1190"/>
      <c r="E13" s="316" t="s">
        <v>115</v>
      </c>
      <c r="F13" s="1180">
        <f>'入力確認(2千万1円～)'!E6</f>
        <v>0</v>
      </c>
      <c r="G13" s="336">
        <f>IF(F13=0,0,'入力確認(2千万1円～)'!L6)</f>
        <v>0</v>
      </c>
      <c r="H13" s="123" t="str">
        <f>IF('①　加入者'!H8="旧被",1,0)&amp;F41</f>
        <v>00</v>
      </c>
      <c r="I13" s="233">
        <f>IF(H13="00",D45,IF(H13="02",D45*D42,IF(H13="05",D45*D42,IF(H13="07",D45*D42,IF(H13="10",D45/2,IF(H13="12",D45/2,IF(H13="15",D45/2,IF(H13="17",D45*D42))))))))</f>
        <v>32000</v>
      </c>
      <c r="J13" s="329">
        <f>IF(F13=0,0,I13)</f>
        <v>0</v>
      </c>
      <c r="K13" s="276"/>
      <c r="L13" s="276"/>
      <c r="M13" s="287">
        <f t="shared" si="0"/>
        <v>0</v>
      </c>
      <c r="N13" s="290">
        <f t="shared" si="1"/>
        <v>0</v>
      </c>
      <c r="O13" s="192">
        <f>M13/12*F13</f>
        <v>0</v>
      </c>
      <c r="P13" s="1182">
        <f>SUM(O13:O15)</f>
        <v>0</v>
      </c>
      <c r="Q13" s="378"/>
      <c r="S13" s="1186"/>
      <c r="T13" s="1187"/>
      <c r="U13" s="1188"/>
      <c r="W13" s="1197" t="s">
        <v>98</v>
      </c>
      <c r="X13" s="1198"/>
    </row>
    <row r="14" spans="1:24" ht="18" customHeight="1" thickBot="1">
      <c r="A14" s="381"/>
      <c r="B14" s="1175"/>
      <c r="C14" s="1191"/>
      <c r="D14" s="1192"/>
      <c r="E14" s="317" t="s">
        <v>116</v>
      </c>
      <c r="F14" s="1181"/>
      <c r="G14" s="284">
        <f>IF(F13=0,0,'入力確認(2千万1円～)'!M6)</f>
        <v>0</v>
      </c>
      <c r="H14" s="123" t="str">
        <f>IF('①　加入者'!H8="旧被",1,0)&amp;F41</f>
        <v>00</v>
      </c>
      <c r="I14" s="233">
        <f>IF(H14="00",D46,IF(H14="02",D46*D42,IF(H14="05",D46*D42,IF(H14="07",D46*D42,IF(H14="10",D46/2,IF(H14="12",D46/2,IF(H14="15",D46/2,IF(H14="17",D46*D42))))))))</f>
        <v>13000</v>
      </c>
      <c r="J14" s="337">
        <f>IF(F13=0,0,I14)</f>
        <v>0</v>
      </c>
      <c r="K14" s="279"/>
      <c r="L14" s="279"/>
      <c r="M14" s="247">
        <f t="shared" si="0"/>
        <v>0</v>
      </c>
      <c r="N14" s="247">
        <f t="shared" si="1"/>
        <v>0</v>
      </c>
      <c r="O14" s="320">
        <f>M14/12*F13</f>
        <v>0</v>
      </c>
      <c r="P14" s="1182"/>
      <c r="Q14" s="378"/>
      <c r="S14" s="415"/>
      <c r="T14" s="416">
        <v>12</v>
      </c>
      <c r="U14" s="415" t="s">
        <v>145</v>
      </c>
      <c r="W14" s="1199"/>
      <c r="X14" s="1200"/>
    </row>
    <row r="15" spans="1:24" ht="18" customHeight="1" thickTop="1">
      <c r="A15" s="381"/>
      <c r="B15" s="1175"/>
      <c r="C15" s="333" t="str">
        <f>IF(D15=" "," ","総所得：")</f>
        <v xml:space="preserve"> </v>
      </c>
      <c r="D15" s="334" t="str">
        <f>IF('入力確認(2千万1円～)'!K6=0," ",'入力確認(2千万1円～)'!K6)</f>
        <v xml:space="preserve"> </v>
      </c>
      <c r="E15" s="323" t="s">
        <v>117</v>
      </c>
      <c r="F15" s="294">
        <f>'入力確認(2千万1円～)'!H6</f>
        <v>0</v>
      </c>
      <c r="G15" s="335">
        <f>IF(F15=0,0,'入力確認(2千万1円～)'!N6)</f>
        <v>0</v>
      </c>
      <c r="H15" s="123" t="str">
        <f>IF('①　加入者'!H8="旧被",1,0)&amp;F41</f>
        <v>00</v>
      </c>
      <c r="I15" s="233">
        <f>IF(H15="00",D47,IF(H15="02",D47*D42,IF(H15="05",D47*D42,IF(H15="07",D47*D42,IF(H15="10",D47/2,IF(H15="12",D47/2,IF(H15="15",D47/2,IF(H15="17",D47*D42))))))))</f>
        <v>12500</v>
      </c>
      <c r="J15" s="338">
        <f t="shared" ref="J15:J30" si="3">IF(F15=0,0,I15)</f>
        <v>0</v>
      </c>
      <c r="K15" s="278"/>
      <c r="L15" s="278"/>
      <c r="M15" s="289">
        <f t="shared" si="0"/>
        <v>0</v>
      </c>
      <c r="N15" s="289">
        <f t="shared" si="1"/>
        <v>0</v>
      </c>
      <c r="O15" s="327">
        <f>M15/12*F15</f>
        <v>0</v>
      </c>
      <c r="P15" s="1182"/>
      <c r="Q15" s="378"/>
      <c r="S15" s="417"/>
      <c r="T15" s="1201"/>
      <c r="U15" s="1201"/>
    </row>
    <row r="16" spans="1:24" ht="18" customHeight="1">
      <c r="A16" s="381"/>
      <c r="B16" s="1175">
        <v>4</v>
      </c>
      <c r="C16" s="1189" t="str">
        <f>IF('入力確認(2千万1円～)'!I7=0," ",'入力確認(2千万1円～)'!I7)</f>
        <v xml:space="preserve"> </v>
      </c>
      <c r="D16" s="1190"/>
      <c r="E16" s="316" t="s">
        <v>115</v>
      </c>
      <c r="F16" s="1180">
        <f>'入力確認(2千万1円～)'!E7</f>
        <v>0</v>
      </c>
      <c r="G16" s="328">
        <f>IF(F16=0,0,'入力確認(2千万1円～)'!L7)</f>
        <v>0</v>
      </c>
      <c r="H16" s="123" t="str">
        <f>IF('①　加入者'!H9="旧被",1,0)&amp;F41</f>
        <v>00</v>
      </c>
      <c r="I16" s="233">
        <f>IF(H16="00",D45,IF(H16="02",D45*D42,IF(H16="05",D45*D42,IF(H16="07",D45*D42,IF(H16="10",D45/2,IF(H16="12",D45/2,IF(H16="15",D45/2,IF(H16="17",D45*D42))))))))</f>
        <v>32000</v>
      </c>
      <c r="J16" s="329">
        <f t="shared" si="3"/>
        <v>0</v>
      </c>
      <c r="K16" s="276"/>
      <c r="L16" s="276"/>
      <c r="M16" s="287">
        <f t="shared" si="0"/>
        <v>0</v>
      </c>
      <c r="N16" s="290">
        <f t="shared" si="1"/>
        <v>0</v>
      </c>
      <c r="O16" s="192">
        <f t="shared" si="2"/>
        <v>0</v>
      </c>
      <c r="P16" s="1182">
        <f>SUM(O16:O18)</f>
        <v>0</v>
      </c>
      <c r="Q16" s="378"/>
      <c r="S16" s="413"/>
      <c r="T16" s="1201"/>
      <c r="U16" s="1201"/>
      <c r="W16" s="1202" t="s">
        <v>15</v>
      </c>
      <c r="X16" s="1203"/>
    </row>
    <row r="17" spans="1:27" ht="18" customHeight="1" thickBot="1">
      <c r="A17" s="381"/>
      <c r="B17" s="1175"/>
      <c r="C17" s="1191"/>
      <c r="D17" s="1192"/>
      <c r="E17" s="317" t="s">
        <v>116</v>
      </c>
      <c r="F17" s="1181"/>
      <c r="G17" s="331">
        <f>IF(F16=0,0,'入力確認(2千万1円～)'!M7)</f>
        <v>0</v>
      </c>
      <c r="H17" s="123" t="str">
        <f>IF('①　加入者'!H9="旧被",1,0)&amp;F41</f>
        <v>00</v>
      </c>
      <c r="I17" s="233">
        <f>IF(H17="00",D46,IF(H17="02",D46*D42,IF(H17="05",D46*D42,IF(H17="07",D46*D42,IF(H17="10",D46/2,IF(H17="12",D46/2,IF(H17="15",D46/2,IF(H17="17",D46*D42))))))))</f>
        <v>13000</v>
      </c>
      <c r="J17" s="332">
        <f>IF(F16=0,0,I17)</f>
        <v>0</v>
      </c>
      <c r="K17" s="279"/>
      <c r="L17" s="279"/>
      <c r="M17" s="247">
        <f t="shared" si="0"/>
        <v>0</v>
      </c>
      <c r="N17" s="320">
        <f t="shared" si="1"/>
        <v>0</v>
      </c>
      <c r="O17" s="247">
        <f>M17/12*F16</f>
        <v>0</v>
      </c>
      <c r="P17" s="1182"/>
      <c r="Q17" s="378"/>
      <c r="S17" s="417"/>
      <c r="T17" s="1201"/>
      <c r="U17" s="1201"/>
      <c r="W17" s="1204"/>
      <c r="X17" s="1205"/>
    </row>
    <row r="18" spans="1:27" ht="18" customHeight="1" thickTop="1">
      <c r="A18" s="381"/>
      <c r="B18" s="1175"/>
      <c r="C18" s="333" t="str">
        <f>IF(D18=" "," ","総所得：")</f>
        <v xml:space="preserve"> </v>
      </c>
      <c r="D18" s="334" t="str">
        <f>IF('入力確認(2千万1円～)'!K7=0," ",'入力確認(2千万1円～)'!K7)</f>
        <v xml:space="preserve"> </v>
      </c>
      <c r="E18" s="323" t="s">
        <v>117</v>
      </c>
      <c r="F18" s="294">
        <f>'入力確認(2千万1円～)'!H7</f>
        <v>0</v>
      </c>
      <c r="G18" s="335">
        <f>IF(F18=0,0,'入力確認(2千万1円～)'!N7)</f>
        <v>0</v>
      </c>
      <c r="H18" s="123" t="str">
        <f>IF('①　加入者'!H9="旧被",1,0)&amp;F41</f>
        <v>00</v>
      </c>
      <c r="I18" s="233">
        <f>IF(H18="00",D47,IF(H18="02",D47*D42,IF(H18="05",D47*D42,IF(H18="07",D47*D42,IF(H18="10",D47/2,IF(H18="12",D47/2,IF(H18="15",D47/2,IF(H18="17",D47*D42))))))))</f>
        <v>12500</v>
      </c>
      <c r="J18" s="325">
        <f t="shared" si="3"/>
        <v>0</v>
      </c>
      <c r="K18" s="278"/>
      <c r="L18" s="278"/>
      <c r="M18" s="289">
        <f t="shared" si="0"/>
        <v>0</v>
      </c>
      <c r="N18" s="327">
        <f t="shared" si="1"/>
        <v>0</v>
      </c>
      <c r="O18" s="288">
        <f>M18/12*F18</f>
        <v>0</v>
      </c>
      <c r="P18" s="1182"/>
      <c r="Q18" s="378"/>
      <c r="S18" s="413"/>
      <c r="T18" s="1201"/>
      <c r="U18" s="1201"/>
    </row>
    <row r="19" spans="1:27" ht="18" customHeight="1">
      <c r="A19" s="381"/>
      <c r="B19" s="1175">
        <v>5</v>
      </c>
      <c r="C19" s="1189" t="str">
        <f>IF('入力確認(2千万1円～)'!I8=0," ",'入力確認(2千万1円～)'!I8)</f>
        <v xml:space="preserve"> </v>
      </c>
      <c r="D19" s="1190"/>
      <c r="E19" s="316" t="s">
        <v>115</v>
      </c>
      <c r="F19" s="1180">
        <f>'入力確認(2千万1円～)'!E8</f>
        <v>0</v>
      </c>
      <c r="G19" s="339">
        <f>IF(F19=0,0,'入力確認(2千万1円～)'!L8)</f>
        <v>0</v>
      </c>
      <c r="H19" s="123" t="str">
        <f>IF('①　加入者'!H10="旧被",1,0)&amp;F41</f>
        <v>00</v>
      </c>
      <c r="I19" s="233">
        <f>IF(H19="00",D45,IF(H19="02",D45*D42,IF(H19="05",D45*D42,IF(H19="07",D45*D42,IF(H19="10",D45/2,IF(H19="12",D45/2,IF(H19="15",D45/2,IF(H19="17",D45*D42))))))))</f>
        <v>32000</v>
      </c>
      <c r="J19" s="329">
        <f t="shared" si="3"/>
        <v>0</v>
      </c>
      <c r="K19" s="281"/>
      <c r="L19" s="281"/>
      <c r="M19" s="192">
        <f t="shared" si="0"/>
        <v>0</v>
      </c>
      <c r="N19" s="290">
        <f t="shared" si="1"/>
        <v>0</v>
      </c>
      <c r="O19" s="192">
        <f t="shared" si="2"/>
        <v>0</v>
      </c>
      <c r="P19" s="1182">
        <f>SUM(O19:O21)</f>
        <v>0</v>
      </c>
      <c r="Q19" s="378"/>
      <c r="S19" s="417"/>
      <c r="T19" s="1201"/>
      <c r="U19" s="1201"/>
      <c r="W19" s="1207" t="s">
        <v>18</v>
      </c>
      <c r="X19" s="1208"/>
    </row>
    <row r="20" spans="1:27" ht="18" customHeight="1" thickBot="1">
      <c r="A20" s="381"/>
      <c r="B20" s="1175"/>
      <c r="C20" s="1191"/>
      <c r="D20" s="1192"/>
      <c r="E20" s="317" t="s">
        <v>116</v>
      </c>
      <c r="F20" s="1181"/>
      <c r="G20" s="284">
        <f>IF(F19=0,0,'入力確認(2千万1円～)'!M8)</f>
        <v>0</v>
      </c>
      <c r="H20" s="123" t="str">
        <f>IF('①　加入者'!H10="旧被",1,0)&amp;F41</f>
        <v>00</v>
      </c>
      <c r="I20" s="233">
        <f>IF(H20="00",D46,IF(H20="02",D46*D42,IF(H20="05",D46*D42,IF(H20="07",D46*D42,IF(H20="10",D46/2,IF(H20="12",D46/2,IF(H20="15",D46/2,IF(H20="17",D46*D42))))))))</f>
        <v>13000</v>
      </c>
      <c r="J20" s="337">
        <f>IF(F19=0,0,I20)</f>
        <v>0</v>
      </c>
      <c r="K20" s="279"/>
      <c r="L20" s="279"/>
      <c r="M20" s="247">
        <f t="shared" si="0"/>
        <v>0</v>
      </c>
      <c r="N20" s="320">
        <f t="shared" si="1"/>
        <v>0</v>
      </c>
      <c r="O20" s="320">
        <f>M20/12*F19</f>
        <v>0</v>
      </c>
      <c r="P20" s="1206"/>
      <c r="Q20" s="378"/>
      <c r="S20" s="413"/>
      <c r="T20" s="1201"/>
      <c r="U20" s="1201"/>
      <c r="W20" s="1209"/>
      <c r="X20" s="1210"/>
    </row>
    <row r="21" spans="1:27" ht="18" customHeight="1" thickTop="1">
      <c r="A21" s="381"/>
      <c r="B21" s="1175"/>
      <c r="C21" s="333" t="str">
        <f>IF(D21=" "," ","総所得：")</f>
        <v xml:space="preserve"> </v>
      </c>
      <c r="D21" s="334" t="str">
        <f>IF('入力確認(2千万1円～)'!K8=0," ",'入力確認(2千万1円～)'!K8)</f>
        <v xml:space="preserve"> </v>
      </c>
      <c r="E21" s="323" t="s">
        <v>117</v>
      </c>
      <c r="F21" s="294">
        <f>'入力確認(2千万1円～)'!H8</f>
        <v>0</v>
      </c>
      <c r="G21" s="335">
        <f>IF(F21=0,0,'入力確認(2千万1円～)'!N8)</f>
        <v>0</v>
      </c>
      <c r="H21" s="123" t="str">
        <f>IF('①　加入者'!H10="旧被",1,0)&amp;F41</f>
        <v>00</v>
      </c>
      <c r="I21" s="233">
        <f>IF(H21="00",D47,IF(H21="02",D47*D42,IF(H21="05",D47*D42,IF(H21="07",D47*D42,IF(H21="10",D47/2,IF(H21="12",D47/2,IF(H21="15",D47/2,IF(H21="17",D47*D42))))))))</f>
        <v>12500</v>
      </c>
      <c r="J21" s="338">
        <f t="shared" si="3"/>
        <v>0</v>
      </c>
      <c r="K21" s="278"/>
      <c r="L21" s="278"/>
      <c r="M21" s="289">
        <f t="shared" si="0"/>
        <v>0</v>
      </c>
      <c r="N21" s="327">
        <f t="shared" si="1"/>
        <v>0</v>
      </c>
      <c r="O21" s="327">
        <f t="shared" si="2"/>
        <v>0</v>
      </c>
      <c r="P21" s="1182"/>
      <c r="Q21" s="378"/>
      <c r="S21" s="417"/>
      <c r="T21" s="1201"/>
      <c r="U21" s="1201"/>
    </row>
    <row r="22" spans="1:27" ht="18" customHeight="1">
      <c r="A22" s="381"/>
      <c r="B22" s="1175">
        <v>6</v>
      </c>
      <c r="C22" s="1189" t="str">
        <f>IF('入力確認(2千万1円～)'!I9=0," ",'入力確認(2千万1円～)'!I9)</f>
        <v xml:space="preserve"> </v>
      </c>
      <c r="D22" s="1190"/>
      <c r="E22" s="316" t="s">
        <v>115</v>
      </c>
      <c r="F22" s="1180">
        <f>'入力確認(2千万1円～)'!E9</f>
        <v>0</v>
      </c>
      <c r="G22" s="51">
        <f>IF(F22=0,0,'入力確認(2千万1円～)'!L9)</f>
        <v>0</v>
      </c>
      <c r="H22" s="123" t="str">
        <f>IF('①　加入者'!H11="旧被",1,0)&amp;F41</f>
        <v>00</v>
      </c>
      <c r="I22" s="233">
        <f>IF(H22="00",D45,IF(H22="02",D45*D42,IF(H22="05",D45*D42,IF(H22="07",D45*D42,IF(H22="10",D45/2,IF(H22="12",D45/2,IF(H22="15",D45/2,IF(H22="17",D45*D42))))))))</f>
        <v>32000</v>
      </c>
      <c r="J22" s="329">
        <f t="shared" si="3"/>
        <v>0</v>
      </c>
      <c r="K22" s="281"/>
      <c r="L22" s="281"/>
      <c r="M22" s="192">
        <f t="shared" si="0"/>
        <v>0</v>
      </c>
      <c r="N22" s="290">
        <f t="shared" si="1"/>
        <v>0</v>
      </c>
      <c r="O22" s="192">
        <f t="shared" si="2"/>
        <v>0</v>
      </c>
      <c r="P22" s="1182">
        <f>SUM(O22:O24)</f>
        <v>0</v>
      </c>
      <c r="Q22" s="378"/>
      <c r="S22" s="413"/>
      <c r="T22" s="1201"/>
      <c r="U22" s="1201"/>
    </row>
    <row r="23" spans="1:27" ht="18" customHeight="1" thickBot="1">
      <c r="A23" s="381"/>
      <c r="B23" s="1175"/>
      <c r="C23" s="1191"/>
      <c r="D23" s="1192"/>
      <c r="E23" s="317" t="s">
        <v>116</v>
      </c>
      <c r="F23" s="1181"/>
      <c r="G23" s="331">
        <f>IF(F22=0,0,'入力確認(2千万1円～)'!M9)</f>
        <v>0</v>
      </c>
      <c r="H23" s="123" t="str">
        <f>IF('①　加入者'!H11="旧被",1,0)&amp;F41</f>
        <v>00</v>
      </c>
      <c r="I23" s="233">
        <f>IF(H23="00",D46,IF(H23="02",D46*D42,IF(H23="05",D46*D42,IF(H23="07",D46*D42,IF(H23="10",D46/2,IF(H23="12",D46/2,IF(H23="15",D46/2,IF(H23="17",D46*D42))))))))</f>
        <v>13000</v>
      </c>
      <c r="J23" s="332">
        <f>IF(F22=0,0,I23)</f>
        <v>0</v>
      </c>
      <c r="K23" s="279"/>
      <c r="L23" s="279"/>
      <c r="M23" s="247">
        <f t="shared" si="0"/>
        <v>0</v>
      </c>
      <c r="N23" s="320">
        <f t="shared" si="1"/>
        <v>0</v>
      </c>
      <c r="O23" s="320">
        <f>M23/12*F22</f>
        <v>0</v>
      </c>
      <c r="P23" s="1206"/>
      <c r="Q23" s="378"/>
      <c r="S23" s="424"/>
      <c r="T23" s="1201"/>
      <c r="U23" s="1201"/>
    </row>
    <row r="24" spans="1:27" ht="18" customHeight="1" thickTop="1">
      <c r="A24" s="381"/>
      <c r="B24" s="1175"/>
      <c r="C24" s="333" t="str">
        <f>IF(D24=" "," ","総所得：")</f>
        <v xml:space="preserve"> </v>
      </c>
      <c r="D24" s="334" t="str">
        <f>IF('入力確認(2千万1円～)'!K9=0," ",'入力確認(2千万1円～)'!K9)</f>
        <v xml:space="preserve"> </v>
      </c>
      <c r="E24" s="323" t="s">
        <v>117</v>
      </c>
      <c r="F24" s="294">
        <f>'入力確認(2千万1円～)'!H9</f>
        <v>0</v>
      </c>
      <c r="G24" s="335">
        <f>IF(F24=0,0,'入力確認(2千万1円～)'!N9)</f>
        <v>0</v>
      </c>
      <c r="H24" s="123" t="str">
        <f>IF('①　加入者'!H11="旧被",1,0)&amp;F41</f>
        <v>00</v>
      </c>
      <c r="I24" s="233">
        <f>IF(H24="00",D47,IF(H24="02",D47*D42,IF(H24="05",D47*D42,IF(H24="07",D47*D42,IF(H24="10",D47/2,IF(H24="12",D47/2,IF(H24="15",D47/2,IF(H24="17",D47*D42))))))))</f>
        <v>12500</v>
      </c>
      <c r="J24" s="325">
        <f t="shared" si="3"/>
        <v>0</v>
      </c>
      <c r="K24" s="278"/>
      <c r="L24" s="278"/>
      <c r="M24" s="289">
        <f t="shared" si="0"/>
        <v>0</v>
      </c>
      <c r="N24" s="327">
        <f t="shared" si="1"/>
        <v>0</v>
      </c>
      <c r="O24" s="327">
        <f t="shared" si="2"/>
        <v>0</v>
      </c>
      <c r="P24" s="1182"/>
      <c r="Q24" s="378"/>
      <c r="S24" s="413"/>
      <c r="T24" s="1201"/>
      <c r="U24" s="1201"/>
    </row>
    <row r="25" spans="1:27" ht="18" customHeight="1">
      <c r="A25" s="381"/>
      <c r="B25" s="1175">
        <v>7</v>
      </c>
      <c r="C25" s="1189" t="str">
        <f>IF('入力確認(2千万1円～)'!I10=0," ",'入力確認(2千万1円～)'!I10)</f>
        <v xml:space="preserve"> </v>
      </c>
      <c r="D25" s="1190"/>
      <c r="E25" s="316" t="s">
        <v>115</v>
      </c>
      <c r="F25" s="1180">
        <f>'入力確認(2千万1円～)'!E10</f>
        <v>0</v>
      </c>
      <c r="G25" s="339">
        <f>IF(F25=0,0,'入力確認(2千万1円～)'!L10)</f>
        <v>0</v>
      </c>
      <c r="H25" s="123" t="str">
        <f>IF('①　加入者'!H12="旧被",1,0)&amp;F41</f>
        <v>00</v>
      </c>
      <c r="I25" s="233">
        <f>IF(H25="00",D45,IF(H25="02",D45*D42,IF(H25="05",D45*D42,IF(H25="07",D45*D42,IF(H25="10",D45/2,IF(H25="12",D45/2,IF(H25="15",D45/2,IF(H25="17",D45*D42))))))))</f>
        <v>32000</v>
      </c>
      <c r="J25" s="329">
        <f t="shared" si="3"/>
        <v>0</v>
      </c>
      <c r="K25" s="281"/>
      <c r="L25" s="281"/>
      <c r="M25" s="192">
        <f t="shared" si="0"/>
        <v>0</v>
      </c>
      <c r="N25" s="290">
        <f t="shared" si="1"/>
        <v>0</v>
      </c>
      <c r="O25" s="192">
        <f t="shared" si="2"/>
        <v>0</v>
      </c>
      <c r="P25" s="1182">
        <f>SUM(O25:O27)</f>
        <v>0</v>
      </c>
      <c r="Q25" s="378"/>
      <c r="S25" s="418"/>
      <c r="T25" s="419"/>
      <c r="U25" s="419"/>
    </row>
    <row r="26" spans="1:27" ht="18" customHeight="1" thickBot="1">
      <c r="A26" s="381"/>
      <c r="B26" s="1211"/>
      <c r="C26" s="1191"/>
      <c r="D26" s="1192"/>
      <c r="E26" s="317" t="s">
        <v>116</v>
      </c>
      <c r="F26" s="1181"/>
      <c r="G26" s="331">
        <f>IF(F25=0,0,'入力確認(2千万1円～)'!M10)</f>
        <v>0</v>
      </c>
      <c r="H26" s="123" t="str">
        <f>IF('①　加入者'!H12="旧被",1,0)&amp;F41</f>
        <v>00</v>
      </c>
      <c r="I26" s="233">
        <f>IF(H26="00",D46,IF(H26="02",D46*D42,IF(H26="05",D46*D42,IF(H26="07",D46*D42,IF(H26="10",D46/2,IF(H26="12",D46/2,IF(H26="15",D46/2,IF(H26="17",D46*D42))))))))</f>
        <v>13000</v>
      </c>
      <c r="J26" s="332">
        <f>IF(F25=0,0,I26)</f>
        <v>0</v>
      </c>
      <c r="K26" s="279"/>
      <c r="L26" s="279"/>
      <c r="M26" s="247">
        <f t="shared" si="0"/>
        <v>0</v>
      </c>
      <c r="N26" s="320">
        <f t="shared" si="1"/>
        <v>0</v>
      </c>
      <c r="O26" s="320">
        <f>M26/12*F25</f>
        <v>0</v>
      </c>
      <c r="P26" s="1212"/>
      <c r="Q26" s="378"/>
      <c r="S26" s="1201"/>
      <c r="T26" s="1201"/>
      <c r="U26" s="1201"/>
    </row>
    <row r="27" spans="1:27" ht="18" customHeight="1" thickTop="1">
      <c r="A27" s="381"/>
      <c r="B27" s="1211"/>
      <c r="C27" s="333" t="str">
        <f>IF(D27=" "," ","総所得：")</f>
        <v xml:space="preserve"> </v>
      </c>
      <c r="D27" s="334" t="str">
        <f>IF('入力確認(2千万1円～)'!K10=0," ",'入力確認(2千万1円～)'!K10)</f>
        <v xml:space="preserve"> </v>
      </c>
      <c r="E27" s="323" t="s">
        <v>117</v>
      </c>
      <c r="F27" s="317">
        <f>'入力確認(2千万1円～)'!H10</f>
        <v>0</v>
      </c>
      <c r="G27" s="340">
        <f>IF(F27=0,0,'入力確認(2千万1円～)'!N10)</f>
        <v>0</v>
      </c>
      <c r="H27" s="123" t="str">
        <f>IF('①　加入者'!H12="旧被",1,0)&amp;F41</f>
        <v>00</v>
      </c>
      <c r="I27" s="233">
        <f>IF(H27="00",D47,IF(H27="02",D47*D42,IF(H27="05",D47*D42,IF(H27="07",D47*D42,IF(H27="10",D47/2,IF(H27="12",D47/2,IF(H27="15",D47/2,IF(H27="17",D47*D42))))))))</f>
        <v>12500</v>
      </c>
      <c r="J27" s="325">
        <f t="shared" si="3"/>
        <v>0</v>
      </c>
      <c r="K27" s="280"/>
      <c r="L27" s="280"/>
      <c r="M27" s="290">
        <f t="shared" si="0"/>
        <v>0</v>
      </c>
      <c r="N27" s="327">
        <f t="shared" si="1"/>
        <v>0</v>
      </c>
      <c r="O27" s="327">
        <f t="shared" si="2"/>
        <v>0</v>
      </c>
      <c r="P27" s="1182"/>
      <c r="Q27" s="378"/>
      <c r="S27" s="1201"/>
      <c r="T27" s="1201"/>
      <c r="U27" s="1201"/>
    </row>
    <row r="28" spans="1:27" ht="18" customHeight="1">
      <c r="A28" s="381"/>
      <c r="B28" s="1175">
        <v>8</v>
      </c>
      <c r="C28" s="1189" t="str">
        <f>IF('入力確認(2千万1円～)'!I11=0," ",'入力確認(2千万1円～)'!I11)</f>
        <v xml:space="preserve"> </v>
      </c>
      <c r="D28" s="1190"/>
      <c r="E28" s="316" t="s">
        <v>115</v>
      </c>
      <c r="F28" s="1180">
        <f>'入力確認(2千万1円～)'!E11</f>
        <v>0</v>
      </c>
      <c r="G28" s="339">
        <f>IF(F28=0,0,'入力確認(2千万1円～)'!L11)</f>
        <v>0</v>
      </c>
      <c r="H28" s="123" t="str">
        <f>IF('①　加入者'!H13="旧被",1,0)&amp;F41</f>
        <v>00</v>
      </c>
      <c r="I28" s="233">
        <f>IF(H28="00",D45,IF(H28="02",D45*D42,IF(H28="05",D45*D42,IF(H28="07",D45*D42,IF(H28="10",D45/2,IF(H28="12",D45/2,IF(H28="15",D45/2,IF(H28="17",D45*D42))))))))</f>
        <v>32000</v>
      </c>
      <c r="J28" s="329">
        <f t="shared" si="3"/>
        <v>0</v>
      </c>
      <c r="K28" s="281"/>
      <c r="L28" s="281"/>
      <c r="M28" s="192">
        <f t="shared" si="0"/>
        <v>0</v>
      </c>
      <c r="N28" s="290">
        <f t="shared" si="1"/>
        <v>0</v>
      </c>
      <c r="O28" s="192">
        <f t="shared" si="2"/>
        <v>0</v>
      </c>
      <c r="P28" s="1182">
        <f>SUM(O28:O30)</f>
        <v>0</v>
      </c>
      <c r="Q28" s="378"/>
      <c r="S28" s="1201"/>
      <c r="T28" s="1201"/>
      <c r="U28" s="1201"/>
      <c r="W28" s="53"/>
      <c r="X28" s="53"/>
    </row>
    <row r="29" spans="1:27" ht="18" customHeight="1" thickBot="1">
      <c r="A29" s="381"/>
      <c r="B29" s="1211"/>
      <c r="C29" s="1191"/>
      <c r="D29" s="1192"/>
      <c r="E29" s="317" t="s">
        <v>116</v>
      </c>
      <c r="F29" s="1181"/>
      <c r="G29" s="331">
        <f>IF(F28=0,0,'入力確認(2千万1円～)'!M11)</f>
        <v>0</v>
      </c>
      <c r="H29" s="123" t="str">
        <f>IF('①　加入者'!H13="旧被",1,0)&amp;F41</f>
        <v>00</v>
      </c>
      <c r="I29" s="233">
        <f>IF(H29="00",D46,IF(H29="02",D46*D42,IF(H29="05",D46*D42,IF(H29="07",D46*D42,IF(H29="10",D46/2,IF(H29="12",D46/2,IF(H29="15",D46/2,IF(H29="17",D46*D42))))))))</f>
        <v>13000</v>
      </c>
      <c r="J29" s="332">
        <f>IF(F28=0,0,I29)</f>
        <v>0</v>
      </c>
      <c r="K29" s="279"/>
      <c r="L29" s="279"/>
      <c r="M29" s="247">
        <f t="shared" si="0"/>
        <v>0</v>
      </c>
      <c r="N29" s="320">
        <f t="shared" si="1"/>
        <v>0</v>
      </c>
      <c r="O29" s="247">
        <f>M29/12*F28</f>
        <v>0</v>
      </c>
      <c r="P29" s="1214"/>
      <c r="Q29" s="378"/>
      <c r="S29" s="1201"/>
      <c r="T29" s="1201"/>
      <c r="U29" s="1201"/>
    </row>
    <row r="30" spans="1:27" ht="18" customHeight="1" thickTop="1" thickBot="1">
      <c r="A30" s="381"/>
      <c r="B30" s="1213"/>
      <c r="C30" s="341" t="str">
        <f>IF(D30=" "," ","総所得：")</f>
        <v xml:space="preserve"> </v>
      </c>
      <c r="D30" s="342" t="str">
        <f>IF('入力確認(2千万1円～)'!K11=0," ",'入力確認(2千万1円～)'!K11)</f>
        <v xml:space="preserve"> </v>
      </c>
      <c r="E30" s="323" t="s">
        <v>117</v>
      </c>
      <c r="F30" s="343">
        <f>'入力確認(2千万1円～)'!H11</f>
        <v>0</v>
      </c>
      <c r="G30" s="344">
        <f>IF(F30=0,0,'入力確認(2千万1円～)'!N11)</f>
        <v>0</v>
      </c>
      <c r="H30" s="123" t="str">
        <f>IF('①　加入者'!H13="旧被",1,0)&amp;F41</f>
        <v>00</v>
      </c>
      <c r="I30" s="234">
        <f>IF(H30="00",D47,IF(H30="02",D47*D42,IF(H30="05",D47*D42,IF(H30="07",D47*D42,IF(H30="10",D47/2,IF(H30="12",D47/2,IF(H30="15",D47/2,IF(H30="17",D47*D42))))))))</f>
        <v>12500</v>
      </c>
      <c r="J30" s="345">
        <f t="shared" si="3"/>
        <v>0</v>
      </c>
      <c r="K30" s="282"/>
      <c r="L30" s="282"/>
      <c r="M30" s="243">
        <f t="shared" si="0"/>
        <v>0</v>
      </c>
      <c r="N30" s="346">
        <f t="shared" si="1"/>
        <v>0</v>
      </c>
      <c r="O30" s="288">
        <f t="shared" si="2"/>
        <v>0</v>
      </c>
      <c r="P30" s="1215"/>
      <c r="Q30" s="378"/>
      <c r="S30" s="1201"/>
      <c r="T30" s="1201"/>
      <c r="U30" s="1201"/>
    </row>
    <row r="31" spans="1:27" s="53" customFormat="1" ht="18" customHeight="1" thickBot="1">
      <c r="A31" s="369"/>
      <c r="B31" s="167"/>
      <c r="C31" s="168"/>
      <c r="D31" s="168"/>
      <c r="E31" s="169"/>
      <c r="F31" s="170"/>
      <c r="G31" s="171"/>
      <c r="H31" s="171"/>
      <c r="I31" s="172"/>
      <c r="J31" s="171"/>
      <c r="K31" s="172"/>
      <c r="L31" s="172"/>
      <c r="M31" s="170"/>
      <c r="N31" s="169"/>
      <c r="O31" s="169"/>
      <c r="P31" s="170"/>
      <c r="Q31" s="379"/>
      <c r="S31" s="1201"/>
      <c r="T31" s="1201"/>
      <c r="U31" s="1201"/>
    </row>
    <row r="32" spans="1:27" ht="18" customHeight="1">
      <c r="A32" s="381"/>
      <c r="B32" s="1220" t="s">
        <v>4</v>
      </c>
      <c r="C32" s="1221"/>
      <c r="D32" s="1222"/>
      <c r="E32" s="347" t="s">
        <v>115</v>
      </c>
      <c r="F32" s="351">
        <f>IF('加入月(2千万1円～)'!L6=0,MAX(F7,F10,F13,F16,F19,F22,F25,F28),'加入月(2千万1円～)'!L6)</f>
        <v>0</v>
      </c>
      <c r="G32" s="348">
        <f>G7+G10+G13+G16+G19+G22+G25+G28</f>
        <v>0</v>
      </c>
      <c r="H32" s="240"/>
      <c r="I32" s="240"/>
      <c r="J32" s="240">
        <f>J7+J10+J13+J16+J19+J22+J25+J28</f>
        <v>0</v>
      </c>
      <c r="K32" s="349">
        <f>IF(J32=0,0,D43)</f>
        <v>0</v>
      </c>
      <c r="L32" s="283">
        <f>IF(J32=0,0,O42+Q42)</f>
        <v>0</v>
      </c>
      <c r="M32" s="240">
        <f>G32+J32+K32</f>
        <v>0</v>
      </c>
      <c r="N32" s="240">
        <f>ROUNDDOWN(M32/12,0)</f>
        <v>0</v>
      </c>
      <c r="O32" s="240">
        <f>ROUNDDOWN(O7+O10+O13+O16+O19+O22+O25+O28+O42+Q42,-2)</f>
        <v>0</v>
      </c>
      <c r="P32" s="1228">
        <f>SUM(O32:O34)</f>
        <v>0</v>
      </c>
      <c r="Q32" s="378"/>
      <c r="S32" s="1201"/>
      <c r="T32" s="1201"/>
      <c r="U32" s="1201"/>
      <c r="W32" s="110" t="str">
        <f>IF(O32&lt;='ライブラリ (20,000,001円～)'!D13,"　","限度超過")</f>
        <v>　</v>
      </c>
      <c r="X32" s="1231" t="str">
        <f>IF(N32&gt;='ライブラリ (20,000,001円～)'!D19,"月割限超⇒月割入力シートへ"," ")</f>
        <v xml:space="preserve"> </v>
      </c>
      <c r="Y32" s="1231"/>
      <c r="Z32" s="1231"/>
      <c r="AA32" s="1231"/>
    </row>
    <row r="33" spans="1:27" ht="18" customHeight="1">
      <c r="A33" s="381"/>
      <c r="B33" s="1223"/>
      <c r="C33" s="846"/>
      <c r="D33" s="1224"/>
      <c r="E33" s="330" t="s">
        <v>116</v>
      </c>
      <c r="F33" s="352">
        <f>IF('加入月(2千万1円～)'!L6=0,MAX(F7,F10,F13,F16,F19,F22,F25,F28),'加入月(2千万1円～)'!L6)</f>
        <v>0</v>
      </c>
      <c r="G33" s="331">
        <f>G8+G11+G14+G17+G20+G23+G26+G29</f>
        <v>0</v>
      </c>
      <c r="H33" s="247"/>
      <c r="I33" s="247"/>
      <c r="J33" s="247">
        <f>J8+J11+J14+J17+J20+J23+J26+J29</f>
        <v>0</v>
      </c>
      <c r="K33" s="331">
        <f>IF(J33=0,0,D44)</f>
        <v>0</v>
      </c>
      <c r="L33" s="284">
        <f>IF(J33=0,0,O43+Q43)</f>
        <v>0</v>
      </c>
      <c r="M33" s="247">
        <f>G33+J33+K33</f>
        <v>0</v>
      </c>
      <c r="N33" s="247">
        <f>ROUNDDOWN(M33/12,0)</f>
        <v>0</v>
      </c>
      <c r="O33" s="247">
        <f>ROUNDDOWN(O8+O11+O14+O17+O20+O23+O26+O29+O43+Q43,-2)</f>
        <v>0</v>
      </c>
      <c r="P33" s="1229"/>
      <c r="Q33" s="378"/>
      <c r="S33" s="1201"/>
      <c r="T33" s="1201"/>
      <c r="U33" s="1201"/>
      <c r="W33" s="110" t="str">
        <f>IF(O33&lt;='ライブラリ (20,000,001円～)'!G13,"  ","限度超過")</f>
        <v xml:space="preserve">  </v>
      </c>
      <c r="X33" s="1231" t="str">
        <f>IF(N33&gt;='ライブラリ (20,000,001円～)'!G19,"月割限超⇒月割入力シートへ"," ")</f>
        <v xml:space="preserve"> </v>
      </c>
      <c r="Y33" s="1231"/>
      <c r="Z33" s="1231"/>
      <c r="AA33" s="1231"/>
    </row>
    <row r="34" spans="1:27" ht="18" customHeight="1" thickBot="1">
      <c r="A34" s="381"/>
      <c r="B34" s="1225"/>
      <c r="C34" s="1226"/>
      <c r="D34" s="1227"/>
      <c r="E34" s="343" t="s">
        <v>117</v>
      </c>
      <c r="F34" s="353">
        <f>IF('加入月(2千万1円～)'!M6=0,MAX(F9,F12,F15,F18,F21,F24,F27,F30),'加入月(2千万1円～)'!M6)</f>
        <v>0</v>
      </c>
      <c r="G34" s="350">
        <f>G9+G12+G15+G18+G21+G24+G27+G30</f>
        <v>0</v>
      </c>
      <c r="H34" s="243"/>
      <c r="I34" s="243"/>
      <c r="J34" s="243">
        <f>J9+J12+J15+J18+J21+J24+J27+J30</f>
        <v>0</v>
      </c>
      <c r="K34" s="350">
        <v>0</v>
      </c>
      <c r="L34" s="285">
        <f>IF(J34=0,0,'ライブラリ (20,000,001円～)'!J10*D42)</f>
        <v>0</v>
      </c>
      <c r="M34" s="243">
        <f>G34+J34+K34</f>
        <v>0</v>
      </c>
      <c r="N34" s="243">
        <f>ROUNDDOWN(M34/12,0)</f>
        <v>0</v>
      </c>
      <c r="O34" s="243">
        <f>ROUNDDOWN(O9+O12+O15+O18+O21+O24+O27+O30,-2)</f>
        <v>0</v>
      </c>
      <c r="P34" s="1230"/>
      <c r="Q34" s="378"/>
      <c r="S34" s="1201"/>
      <c r="T34" s="1201"/>
      <c r="U34" s="1201"/>
      <c r="W34" s="110" t="str">
        <f>IF(O34&lt;='ライブラリ (20,000,001円～)'!J13,"  ","限度超過")</f>
        <v xml:space="preserve">  </v>
      </c>
      <c r="X34" s="1231" t="str">
        <f>IF(N34&gt;='ライブラリ (20,000,001円～)'!J19,"月割限超⇒月割入力シートへ"," ")</f>
        <v xml:space="preserve"> </v>
      </c>
      <c r="Y34" s="1231"/>
      <c r="Z34" s="1231"/>
      <c r="AA34" s="1231"/>
    </row>
    <row r="35" spans="1:27" ht="18" customHeight="1" thickBot="1">
      <c r="A35" s="382"/>
      <c r="B35" s="373"/>
      <c r="C35" s="373"/>
      <c r="D35" s="373"/>
      <c r="E35" s="373"/>
      <c r="F35" s="373"/>
      <c r="G35" s="373"/>
      <c r="H35" s="373"/>
      <c r="I35" s="373"/>
      <c r="J35" s="373"/>
      <c r="K35" s="374"/>
      <c r="L35" s="373"/>
      <c r="M35" s="373"/>
      <c r="N35" s="373"/>
      <c r="O35" s="373"/>
      <c r="P35" s="373"/>
      <c r="Q35" s="380"/>
      <c r="S35" s="1201"/>
      <c r="T35" s="1201"/>
      <c r="U35" s="1201"/>
      <c r="W35" s="1232" t="s">
        <v>154</v>
      </c>
      <c r="X35" s="1232"/>
      <c r="Y35" s="1233"/>
    </row>
    <row r="36" spans="1:27" ht="18" customHeight="1" thickBot="1">
      <c r="A36" s="113"/>
      <c r="B36" s="115"/>
      <c r="C36" s="1216" t="s">
        <v>152</v>
      </c>
      <c r="D36" s="1216"/>
      <c r="E36" s="1216"/>
      <c r="F36" s="1216"/>
      <c r="G36" s="1216"/>
      <c r="H36" s="1216"/>
      <c r="I36" s="1216"/>
      <c r="J36" s="1217"/>
      <c r="K36" s="392"/>
      <c r="L36" s="386"/>
      <c r="M36" s="387" t="s">
        <v>134</v>
      </c>
      <c r="N36" s="387"/>
      <c r="O36" s="387" t="s">
        <v>135</v>
      </c>
      <c r="P36" s="388" t="s">
        <v>136</v>
      </c>
      <c r="Q36" s="113"/>
      <c r="S36" s="1201"/>
      <c r="T36" s="1201"/>
      <c r="U36" s="1201"/>
      <c r="W36" s="1234"/>
      <c r="X36" s="1234"/>
      <c r="Y36" s="1235"/>
    </row>
    <row r="37" spans="1:27" ht="18" customHeight="1">
      <c r="A37" s="113"/>
      <c r="B37" s="115"/>
      <c r="C37" s="1218"/>
      <c r="D37" s="1218"/>
      <c r="E37" s="1218"/>
      <c r="F37" s="1218"/>
      <c r="G37" s="1218"/>
      <c r="H37" s="1218"/>
      <c r="I37" s="1218"/>
      <c r="J37" s="1219"/>
      <c r="K37" s="389" t="s">
        <v>7</v>
      </c>
      <c r="L37" s="385"/>
      <c r="M37" s="393" t="s">
        <v>138</v>
      </c>
      <c r="N37" s="394"/>
      <c r="O37" s="400" t="s">
        <v>140</v>
      </c>
      <c r="P37" s="403" t="s">
        <v>140</v>
      </c>
      <c r="Q37" s="113"/>
      <c r="S37" s="1201"/>
      <c r="T37" s="1201"/>
      <c r="U37" s="1201"/>
    </row>
    <row r="38" spans="1:27" ht="18" customHeight="1">
      <c r="A38" s="113"/>
      <c r="B38" s="115"/>
      <c r="C38" s="1218"/>
      <c r="D38" s="1218"/>
      <c r="E38" s="1218"/>
      <c r="F38" s="1218"/>
      <c r="G38" s="1218"/>
      <c r="H38" s="1218"/>
      <c r="I38" s="1218"/>
      <c r="J38" s="1219"/>
      <c r="K38" s="390" t="s">
        <v>19</v>
      </c>
      <c r="L38" s="383"/>
      <c r="M38" s="395" t="s">
        <v>146</v>
      </c>
      <c r="N38" s="396"/>
      <c r="O38" s="401" t="s">
        <v>149</v>
      </c>
      <c r="P38" s="404" t="s">
        <v>141</v>
      </c>
      <c r="Q38" s="113"/>
    </row>
    <row r="39" spans="1:27" ht="18" customHeight="1" thickBot="1">
      <c r="A39" s="113"/>
      <c r="B39" s="115"/>
      <c r="C39" s="370"/>
      <c r="D39" s="370"/>
      <c r="E39" s="370"/>
      <c r="F39" s="370"/>
      <c r="G39" s="370"/>
      <c r="H39" s="370"/>
      <c r="I39" s="370"/>
      <c r="J39" s="370"/>
      <c r="K39" s="391" t="s">
        <v>8</v>
      </c>
      <c r="L39" s="384"/>
      <c r="M39" s="397" t="s">
        <v>147</v>
      </c>
      <c r="N39" s="398"/>
      <c r="O39" s="402" t="s">
        <v>148</v>
      </c>
      <c r="P39" s="399"/>
      <c r="Q39" s="113"/>
    </row>
    <row r="40" spans="1:27" ht="13.5" thickBot="1"/>
    <row r="41" spans="1:27" ht="29.25" customHeight="1" thickBot="1">
      <c r="B41" s="1240" t="s">
        <v>25</v>
      </c>
      <c r="C41" s="1241"/>
      <c r="D41" s="1246" t="str">
        <f>'入力確認(2千万1円～)'!G14</f>
        <v>軽 減 な し</v>
      </c>
      <c r="E41" s="1247"/>
      <c r="F41" s="126">
        <f>'入力確認(2千万1円～)'!N19</f>
        <v>0</v>
      </c>
      <c r="H41" s="113"/>
      <c r="I41" s="113"/>
      <c r="J41" s="309"/>
      <c r="K41" s="1248" t="s">
        <v>32</v>
      </c>
      <c r="L41" s="1248"/>
      <c r="M41" s="1248"/>
      <c r="N41" s="1248"/>
      <c r="O41" s="1248"/>
      <c r="P41" s="1248" t="s">
        <v>28</v>
      </c>
      <c r="Q41" s="1248"/>
      <c r="R41" s="1248"/>
      <c r="S41" s="1248"/>
      <c r="T41" s="231"/>
      <c r="U41" s="231"/>
      <c r="V41" s="113"/>
    </row>
    <row r="42" spans="1:27" ht="29.25" customHeight="1" thickBot="1">
      <c r="B42" s="1236" t="s">
        <v>30</v>
      </c>
      <c r="C42" s="1237"/>
      <c r="D42" s="1238">
        <f>'入力確認(2千万1円～)'!M19</f>
        <v>1</v>
      </c>
      <c r="E42" s="1239"/>
      <c r="F42" s="127"/>
      <c r="J42" s="129" t="s">
        <v>5</v>
      </c>
      <c r="K42" s="130">
        <f>'加入月(2千万1円～)'!K6</f>
        <v>0</v>
      </c>
      <c r="L42" s="130"/>
      <c r="M42" s="128">
        <f>D43/12*K42</f>
        <v>0</v>
      </c>
      <c r="N42" s="128"/>
      <c r="O42" s="128">
        <f>M42/2</f>
        <v>0</v>
      </c>
      <c r="P42" s="130">
        <f>MAX(F7,F10,F13,F16,F19,F22,F25,F28,E49)-K42</f>
        <v>0</v>
      </c>
      <c r="Q42" s="1248">
        <f>D43/12*P42</f>
        <v>0</v>
      </c>
      <c r="R42" s="1248"/>
      <c r="S42" s="1248"/>
      <c r="T42" s="231"/>
      <c r="U42" s="231"/>
    </row>
    <row r="43" spans="1:27" ht="29.25" customHeight="1">
      <c r="B43" s="1249" t="s">
        <v>94</v>
      </c>
      <c r="C43" s="1250"/>
      <c r="D43" s="1251">
        <f>'ライブラリ (20,000,001円～)'!D10*D42</f>
        <v>0</v>
      </c>
      <c r="E43" s="1252"/>
      <c r="F43" s="115"/>
      <c r="J43" s="128" t="s">
        <v>20</v>
      </c>
      <c r="K43" s="130">
        <f>'加入月(2千万1円～)'!K6</f>
        <v>0</v>
      </c>
      <c r="L43" s="130"/>
      <c r="M43" s="128">
        <f>D44/12*K43</f>
        <v>0</v>
      </c>
      <c r="N43" s="128"/>
      <c r="O43" s="128">
        <f>M43/2</f>
        <v>0</v>
      </c>
      <c r="P43" s="130">
        <f>MAX(F7,F10,F13,F16,F19,F22,F25,F28,E49)-K43</f>
        <v>0</v>
      </c>
      <c r="Q43" s="1248">
        <f>D44/12*P43</f>
        <v>0</v>
      </c>
      <c r="R43" s="1248"/>
      <c r="S43" s="1248"/>
      <c r="T43" s="231"/>
      <c r="U43" s="231"/>
    </row>
    <row r="44" spans="1:27" ht="29.25" customHeight="1" thickBot="1">
      <c r="B44" s="1257" t="s">
        <v>95</v>
      </c>
      <c r="C44" s="1243"/>
      <c r="D44" s="1258">
        <f>'ライブラリ (20,000,001円～)'!G10*D42</f>
        <v>0</v>
      </c>
      <c r="E44" s="1259"/>
      <c r="F44" s="116"/>
      <c r="I44" s="1260"/>
      <c r="J44" s="231"/>
    </row>
    <row r="45" spans="1:27" ht="29.25" customHeight="1">
      <c r="B45" s="1261" t="s">
        <v>74</v>
      </c>
      <c r="C45" s="1250"/>
      <c r="D45" s="1262">
        <f>'ライブラリ (20,000,001円～)'!D7</f>
        <v>32000</v>
      </c>
      <c r="E45" s="1263"/>
      <c r="F45" s="116"/>
      <c r="I45" s="1260"/>
      <c r="J45" s="231"/>
    </row>
    <row r="46" spans="1:27" ht="29.25" customHeight="1">
      <c r="B46" s="1264" t="s">
        <v>75</v>
      </c>
      <c r="C46" s="1265"/>
      <c r="D46" s="1248">
        <f>'ライブラリ (20,000,001円～)'!G7</f>
        <v>13000</v>
      </c>
      <c r="E46" s="1266"/>
      <c r="F46" s="116"/>
    </row>
    <row r="47" spans="1:27" ht="29.25" customHeight="1" thickBot="1">
      <c r="B47" s="1242" t="s">
        <v>76</v>
      </c>
      <c r="C47" s="1243"/>
      <c r="D47" s="1244">
        <f>'ライブラリ (20,000,001円～)'!J7</f>
        <v>12500</v>
      </c>
      <c r="E47" s="1245"/>
      <c r="F47" s="116"/>
    </row>
    <row r="48" spans="1:27" ht="13.5" thickBot="1"/>
    <row r="49" spans="2:5" ht="26.25" customHeight="1">
      <c r="B49" s="1253" t="s">
        <v>79</v>
      </c>
      <c r="C49" s="1254"/>
      <c r="D49" s="1254"/>
      <c r="E49" s="212">
        <f>'加入月(2千万1円～)'!L6</f>
        <v>0</v>
      </c>
    </row>
    <row r="50" spans="2:5" ht="26.25" customHeight="1" thickBot="1">
      <c r="B50" s="1255" t="s">
        <v>80</v>
      </c>
      <c r="C50" s="1256"/>
      <c r="D50" s="1256"/>
      <c r="E50" s="213">
        <f>'加入月(2千万1円～)'!M6</f>
        <v>0</v>
      </c>
    </row>
    <row r="51" spans="2:5" ht="26.25" customHeight="1"/>
  </sheetData>
  <mergeCells count="102">
    <mergeCell ref="B49:D49"/>
    <mergeCell ref="B50:D50"/>
    <mergeCell ref="B44:C44"/>
    <mergeCell ref="D44:E44"/>
    <mergeCell ref="I44:I45"/>
    <mergeCell ref="B45:C45"/>
    <mergeCell ref="D45:E45"/>
    <mergeCell ref="B46:C46"/>
    <mergeCell ref="D46:E46"/>
    <mergeCell ref="B42:C42"/>
    <mergeCell ref="D42:E42"/>
    <mergeCell ref="B41:C41"/>
    <mergeCell ref="B47:C47"/>
    <mergeCell ref="D47:E47"/>
    <mergeCell ref="D41:E41"/>
    <mergeCell ref="K41:O41"/>
    <mergeCell ref="P41:S41"/>
    <mergeCell ref="Q42:S42"/>
    <mergeCell ref="B43:C43"/>
    <mergeCell ref="D43:E43"/>
    <mergeCell ref="Q43:S43"/>
    <mergeCell ref="C36:J38"/>
    <mergeCell ref="S36:S37"/>
    <mergeCell ref="B32:D34"/>
    <mergeCell ref="P32:P34"/>
    <mergeCell ref="S32:S33"/>
    <mergeCell ref="T32:T33"/>
    <mergeCell ref="U32:U33"/>
    <mergeCell ref="X32:AA32"/>
    <mergeCell ref="X33:AA33"/>
    <mergeCell ref="S34:S35"/>
    <mergeCell ref="T34:T35"/>
    <mergeCell ref="U34:U35"/>
    <mergeCell ref="X34:AA34"/>
    <mergeCell ref="W35:Y36"/>
    <mergeCell ref="T36:T37"/>
    <mergeCell ref="U36:U37"/>
    <mergeCell ref="B25:B27"/>
    <mergeCell ref="C25:D26"/>
    <mergeCell ref="F25:F26"/>
    <mergeCell ref="P25:P27"/>
    <mergeCell ref="S26:S27"/>
    <mergeCell ref="T26:T27"/>
    <mergeCell ref="U26:U27"/>
    <mergeCell ref="B28:B30"/>
    <mergeCell ref="C28:D29"/>
    <mergeCell ref="F28:F29"/>
    <mergeCell ref="P28:P30"/>
    <mergeCell ref="S28:S29"/>
    <mergeCell ref="T28:T29"/>
    <mergeCell ref="U28:U29"/>
    <mergeCell ref="S30:S31"/>
    <mergeCell ref="T30:T31"/>
    <mergeCell ref="U30:U31"/>
    <mergeCell ref="B19:B21"/>
    <mergeCell ref="C19:D20"/>
    <mergeCell ref="F19:F20"/>
    <mergeCell ref="P19:P21"/>
    <mergeCell ref="T19:T20"/>
    <mergeCell ref="U19:U20"/>
    <mergeCell ref="W19:X20"/>
    <mergeCell ref="T21:T22"/>
    <mergeCell ref="U21:U22"/>
    <mergeCell ref="B22:B24"/>
    <mergeCell ref="C22:D23"/>
    <mergeCell ref="F22:F23"/>
    <mergeCell ref="P22:P24"/>
    <mergeCell ref="T23:T24"/>
    <mergeCell ref="U23:U24"/>
    <mergeCell ref="W7:X8"/>
    <mergeCell ref="B10:B12"/>
    <mergeCell ref="C10:D11"/>
    <mergeCell ref="F10:F11"/>
    <mergeCell ref="P10:P12"/>
    <mergeCell ref="W10:X11"/>
    <mergeCell ref="S11:U11"/>
    <mergeCell ref="S12:U13"/>
    <mergeCell ref="B13:B15"/>
    <mergeCell ref="C13:D14"/>
    <mergeCell ref="F13:F14"/>
    <mergeCell ref="P13:P15"/>
    <mergeCell ref="W13:X14"/>
    <mergeCell ref="T15:T16"/>
    <mergeCell ref="U15:U16"/>
    <mergeCell ref="B16:B18"/>
    <mergeCell ref="C16:D17"/>
    <mergeCell ref="F16:F17"/>
    <mergeCell ref="P16:P18"/>
    <mergeCell ref="W16:X17"/>
    <mergeCell ref="T17:T18"/>
    <mergeCell ref="U17:U18"/>
    <mergeCell ref="J2:K3"/>
    <mergeCell ref="M2:M3"/>
    <mergeCell ref="O2:P3"/>
    <mergeCell ref="T2:U3"/>
    <mergeCell ref="C6:D6"/>
    <mergeCell ref="S6:U6"/>
    <mergeCell ref="B7:B9"/>
    <mergeCell ref="C7:D8"/>
    <mergeCell ref="F7:F8"/>
    <mergeCell ref="P7:P9"/>
    <mergeCell ref="S7:U8"/>
  </mergeCells>
  <phoneticPr fontId="2"/>
  <hyperlinks>
    <hyperlink ref="W16:X17" location="入力確認画面!A1" display="入力確認画面" xr:uid="{00000000-0004-0000-1300-000000000000}"/>
    <hyperlink ref="W10:X11" location="加入月数!A1" display="加入月数" xr:uid="{00000000-0004-0000-1300-000001000000}"/>
    <hyperlink ref="W13:X14" location="所得額!A1" display="所得額" xr:uid="{00000000-0004-0000-1300-000002000000}"/>
    <hyperlink ref="W19:X20" location="'限度額超過個人別税額 '!A1" display="限度額超過画面" xr:uid="{00000000-0004-0000-1300-000003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horizontalDpi="300" verticalDpi="300" r:id="rId1"/>
  <headerFooter alignWithMargins="0">
    <oddHeader>&amp;C&amp;"ＭＳ Ｐゴシック,太字"&amp;18令和３年度筑西市国民健康保険税額試算表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Button 1">
              <controlPr defaultSize="0" print="0" autoFill="0" autoPict="0" macro="[0]!初期化">
                <anchor moveWithCells="1" sizeWithCells="1">
                  <from>
                    <xdr:col>22</xdr:col>
                    <xdr:colOff>0</xdr:colOff>
                    <xdr:row>5</xdr:row>
                    <xdr:rowOff>228600</xdr:rowOff>
                  </from>
                  <to>
                    <xdr:col>23</xdr:col>
                    <xdr:colOff>889000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>
    <tabColor rgb="FF66CCFF"/>
  </sheetPr>
  <dimension ref="A1:W35"/>
  <sheetViews>
    <sheetView showGridLines="0" zoomScale="70" zoomScaleNormal="70" workbookViewId="0">
      <selection activeCell="P8" sqref="P8"/>
    </sheetView>
  </sheetViews>
  <sheetFormatPr defaultColWidth="9" defaultRowHeight="16.5"/>
  <cols>
    <col min="1" max="1" width="1.26953125" style="100" customWidth="1"/>
    <col min="2" max="2" width="3" style="100" customWidth="1"/>
    <col min="3" max="4" width="11.7265625" style="100" customWidth="1"/>
    <col min="5" max="5" width="8" style="100" bestFit="1" customWidth="1"/>
    <col min="6" max="6" width="6.08984375" style="100" customWidth="1"/>
    <col min="7" max="7" width="10.26953125" style="100" customWidth="1"/>
    <col min="8" max="8" width="12" style="100" bestFit="1" customWidth="1"/>
    <col min="9" max="9" width="12.90625" style="100" bestFit="1" customWidth="1"/>
    <col min="10" max="10" width="13.6328125" style="100" bestFit="1" customWidth="1"/>
    <col min="11" max="11" width="12.26953125" style="100" hidden="1" customWidth="1"/>
    <col min="12" max="12" width="3.08984375" style="100" hidden="1" customWidth="1"/>
    <col min="13" max="13" width="12.90625" style="100" customWidth="1"/>
    <col min="14" max="14" width="12.6328125" style="100" customWidth="1"/>
    <col min="15" max="15" width="1.36328125" style="100" customWidth="1"/>
    <col min="16" max="16" width="2.08984375" style="100" customWidth="1"/>
    <col min="17" max="19" width="11.7265625" style="100" customWidth="1"/>
    <col min="20" max="21" width="11.36328125" style="102" customWidth="1"/>
    <col min="22" max="16384" width="9" style="100"/>
  </cols>
  <sheetData>
    <row r="1" spans="1:21" ht="7.5" customHeight="1" thickTop="1" thickBot="1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13"/>
      <c r="Q1" s="113"/>
      <c r="R1" s="113"/>
    </row>
    <row r="2" spans="1:21" ht="30" customHeight="1" thickBot="1">
      <c r="A2" s="106"/>
      <c r="B2" s="134"/>
      <c r="C2" s="1267" t="s">
        <v>3</v>
      </c>
      <c r="D2" s="1268"/>
      <c r="E2" s="135"/>
      <c r="F2" s="136" t="s">
        <v>2</v>
      </c>
      <c r="G2" s="293" t="s">
        <v>118</v>
      </c>
      <c r="H2" s="136" t="s">
        <v>113</v>
      </c>
      <c r="I2" s="136" t="s">
        <v>112</v>
      </c>
      <c r="J2" s="136" t="s">
        <v>114</v>
      </c>
      <c r="K2" s="136" t="s">
        <v>121</v>
      </c>
      <c r="L2" s="286"/>
      <c r="M2" s="136" t="s">
        <v>122</v>
      </c>
      <c r="N2" s="138" t="s">
        <v>104</v>
      </c>
      <c r="O2" s="107"/>
      <c r="P2" s="113"/>
      <c r="Q2" s="354" t="s">
        <v>127</v>
      </c>
      <c r="R2" s="355" t="s">
        <v>128</v>
      </c>
      <c r="S2" s="355" t="s">
        <v>128</v>
      </c>
    </row>
    <row r="3" spans="1:21" ht="18.75" customHeight="1">
      <c r="A3" s="106"/>
      <c r="B3" s="1269">
        <v>1</v>
      </c>
      <c r="C3" s="1270" t="str">
        <f>IF('入力確認(2千万1円～)'!I4=0," ",'入力確認(2千万1円～)'!I4)</f>
        <v>世帯主</v>
      </c>
      <c r="D3" s="1271"/>
      <c r="E3" s="139" t="s">
        <v>115</v>
      </c>
      <c r="F3" s="140">
        <f>'入力確認(2千万1円～)'!E4</f>
        <v>0</v>
      </c>
      <c r="G3" s="141">
        <f>'入力確認(2千万1円～)'!L4</f>
        <v>0</v>
      </c>
      <c r="H3" s="142">
        <f>IF(F3=0,0,'ライブラリ (20,000,001円～)'!D7)</f>
        <v>0</v>
      </c>
      <c r="I3" s="143"/>
      <c r="J3" s="144">
        <f t="shared" ref="J3:J26" si="0">SUM(G3+H3)</f>
        <v>0</v>
      </c>
      <c r="K3" s="144">
        <f>J3/12</f>
        <v>0</v>
      </c>
      <c r="L3" s="287"/>
      <c r="M3" s="144">
        <f t="shared" ref="M3:M26" si="1">J3/12*F3</f>
        <v>0</v>
      </c>
      <c r="N3" s="1274">
        <f>SUM(M3:M5)</f>
        <v>0</v>
      </c>
      <c r="O3" s="107"/>
      <c r="P3" s="113"/>
      <c r="Q3" s="371"/>
      <c r="R3" s="1275"/>
      <c r="S3" s="1277"/>
      <c r="T3" s="1279" t="s">
        <v>64</v>
      </c>
      <c r="U3" s="1280"/>
    </row>
    <row r="4" spans="1:21" ht="18.75" customHeight="1" thickBot="1">
      <c r="A4" s="106"/>
      <c r="B4" s="1269"/>
      <c r="C4" s="1272"/>
      <c r="D4" s="1273"/>
      <c r="E4" s="145" t="s">
        <v>116</v>
      </c>
      <c r="F4" s="146">
        <f>'入力確認(2千万1円～)'!E4</f>
        <v>0</v>
      </c>
      <c r="G4" s="146">
        <f>'入力確認(2千万1円～)'!M4</f>
        <v>0</v>
      </c>
      <c r="H4" s="147">
        <f>IF(F4=0,0,'ライブラリ (20,000,001円～)'!G7)</f>
        <v>0</v>
      </c>
      <c r="I4" s="148"/>
      <c r="J4" s="149">
        <f t="shared" si="0"/>
        <v>0</v>
      </c>
      <c r="K4" s="149">
        <f>J4/12</f>
        <v>0</v>
      </c>
      <c r="L4" s="288"/>
      <c r="M4" s="146">
        <f t="shared" si="1"/>
        <v>0</v>
      </c>
      <c r="N4" s="1274"/>
      <c r="O4" s="107"/>
      <c r="P4" s="113"/>
      <c r="Q4" s="406"/>
      <c r="R4" s="1276"/>
      <c r="S4" s="1278"/>
      <c r="T4" s="1281"/>
      <c r="U4" s="1282"/>
    </row>
    <row r="5" spans="1:21" ht="18.75" customHeight="1" thickTop="1">
      <c r="A5" s="106"/>
      <c r="B5" s="1269"/>
      <c r="C5" s="217" t="str">
        <f>'税額(2千万1円～)'!C9</f>
        <v xml:space="preserve"> </v>
      </c>
      <c r="D5" s="218" t="str">
        <f>'税額(2千万1円～)'!D9</f>
        <v xml:space="preserve"> </v>
      </c>
      <c r="E5" s="151" t="s">
        <v>117</v>
      </c>
      <c r="F5" s="152">
        <f>'入力確認(2千万1円～)'!H4</f>
        <v>0</v>
      </c>
      <c r="G5" s="173">
        <f>'入力確認(2千万1円～)'!N4</f>
        <v>0</v>
      </c>
      <c r="H5" s="153">
        <f>IF(F5=0,0,'ライブラリ (20,000,001円～)'!J7)</f>
        <v>0</v>
      </c>
      <c r="I5" s="154"/>
      <c r="J5" s="155">
        <f t="shared" si="0"/>
        <v>0</v>
      </c>
      <c r="K5" s="155">
        <f>J5/12</f>
        <v>0</v>
      </c>
      <c r="L5" s="289"/>
      <c r="M5" s="421">
        <f t="shared" si="1"/>
        <v>0</v>
      </c>
      <c r="N5" s="1274"/>
      <c r="O5" s="107"/>
      <c r="P5" s="113"/>
      <c r="Q5" s="408"/>
      <c r="R5" s="1283"/>
      <c r="S5" s="1284"/>
    </row>
    <row r="6" spans="1:21" ht="18.75" customHeight="1">
      <c r="A6" s="106"/>
      <c r="B6" s="1269">
        <v>2</v>
      </c>
      <c r="C6" s="1270" t="str">
        <f>IF('入力確認(2千万1円～)'!I5=0," ",'入力確認(2千万1円～)'!I5)</f>
        <v xml:space="preserve"> </v>
      </c>
      <c r="D6" s="1271"/>
      <c r="E6" s="139" t="s">
        <v>115</v>
      </c>
      <c r="F6" s="144">
        <f>'入力確認(2千万1円～)'!E5</f>
        <v>0</v>
      </c>
      <c r="G6" s="156">
        <f>'入力確認(2千万1円～)'!L5</f>
        <v>0</v>
      </c>
      <c r="H6" s="142">
        <f>IF(F6=0,0,'ライブラリ (20,000,001円～)'!D7)</f>
        <v>0</v>
      </c>
      <c r="I6" s="143"/>
      <c r="J6" s="144">
        <f t="shared" si="0"/>
        <v>0</v>
      </c>
      <c r="K6" s="144">
        <f t="shared" ref="K6:K26" si="2">J6/12</f>
        <v>0</v>
      </c>
      <c r="L6" s="287"/>
      <c r="M6" s="144">
        <f t="shared" si="1"/>
        <v>0</v>
      </c>
      <c r="N6" s="1274">
        <f>SUM(M6:M8)</f>
        <v>0</v>
      </c>
      <c r="O6" s="107"/>
      <c r="P6" s="113"/>
      <c r="Q6" s="372"/>
      <c r="R6" s="1276"/>
      <c r="S6" s="1278"/>
      <c r="T6" s="1202" t="s">
        <v>15</v>
      </c>
      <c r="U6" s="1285"/>
    </row>
    <row r="7" spans="1:21" ht="18.75" customHeight="1" thickBot="1">
      <c r="A7" s="106"/>
      <c r="B7" s="1269"/>
      <c r="C7" s="1272"/>
      <c r="D7" s="1273"/>
      <c r="E7" s="158" t="s">
        <v>116</v>
      </c>
      <c r="F7" s="150">
        <f>'入力確認(2千万1円～)'!E5</f>
        <v>0</v>
      </c>
      <c r="G7" s="150">
        <f>'入力確認(2千万1円～)'!M5</f>
        <v>0</v>
      </c>
      <c r="H7" s="147">
        <f>IF(F7=0,0,'ライブラリ (20,000,001円～)'!G7)</f>
        <v>0</v>
      </c>
      <c r="I7" s="159"/>
      <c r="J7" s="150">
        <f t="shared" si="0"/>
        <v>0</v>
      </c>
      <c r="K7" s="149">
        <f t="shared" si="2"/>
        <v>0</v>
      </c>
      <c r="L7" s="247"/>
      <c r="M7" s="146">
        <f t="shared" si="1"/>
        <v>0</v>
      </c>
      <c r="N7" s="1274"/>
      <c r="O7" s="107"/>
      <c r="P7" s="113"/>
      <c r="Q7" s="371"/>
      <c r="R7" s="1288"/>
      <c r="S7" s="1289"/>
      <c r="T7" s="1286"/>
      <c r="U7" s="1287"/>
    </row>
    <row r="8" spans="1:21" ht="18.75" customHeight="1" thickTop="1">
      <c r="A8" s="106"/>
      <c r="B8" s="1269"/>
      <c r="C8" s="217" t="str">
        <f>'税額(2千万1円～)'!C12</f>
        <v xml:space="preserve"> </v>
      </c>
      <c r="D8" s="218" t="str">
        <f>'税額(2千万1円～)'!D12</f>
        <v xml:space="preserve"> </v>
      </c>
      <c r="E8" s="160" t="s">
        <v>117</v>
      </c>
      <c r="F8" s="155">
        <f>'入力確認(2千万1円～)'!H5</f>
        <v>0</v>
      </c>
      <c r="G8" s="153">
        <f>'入力確認(2千万1円～)'!N5</f>
        <v>0</v>
      </c>
      <c r="H8" s="153">
        <f>IF(F8=0,0,'ライブラリ (20,000,001円～)'!J7)</f>
        <v>0</v>
      </c>
      <c r="I8" s="154"/>
      <c r="J8" s="157">
        <f t="shared" si="0"/>
        <v>0</v>
      </c>
      <c r="K8" s="155">
        <f t="shared" si="2"/>
        <v>0</v>
      </c>
      <c r="L8" s="289"/>
      <c r="M8" s="421">
        <f t="shared" si="1"/>
        <v>0</v>
      </c>
      <c r="N8" s="1274"/>
      <c r="O8" s="107"/>
      <c r="P8" s="113"/>
      <c r="Q8" s="406"/>
      <c r="R8" s="1288"/>
      <c r="S8" s="1290"/>
    </row>
    <row r="9" spans="1:21" ht="18.75" customHeight="1">
      <c r="A9" s="106"/>
      <c r="B9" s="1269">
        <v>3</v>
      </c>
      <c r="C9" s="1270" t="str">
        <f>IF('入力確認(2千万1円～)'!I6=0," ",'入力確認(2千万1円～)'!I6)</f>
        <v xml:space="preserve"> </v>
      </c>
      <c r="D9" s="1271"/>
      <c r="E9" s="139" t="s">
        <v>115</v>
      </c>
      <c r="F9" s="144">
        <f>'入力確認(2千万1円～)'!E6</f>
        <v>0</v>
      </c>
      <c r="G9" s="144">
        <f>'入力確認(2千万1円～)'!L6</f>
        <v>0</v>
      </c>
      <c r="H9" s="142">
        <f>IF(F9=0,0,'ライブラリ (20,000,001円～)'!D7)</f>
        <v>0</v>
      </c>
      <c r="I9" s="143"/>
      <c r="J9" s="144">
        <f t="shared" si="0"/>
        <v>0</v>
      </c>
      <c r="K9" s="144">
        <f t="shared" si="2"/>
        <v>0</v>
      </c>
      <c r="L9" s="287"/>
      <c r="M9" s="144">
        <f t="shared" si="1"/>
        <v>0</v>
      </c>
      <c r="N9" s="1274">
        <f>SUM(M9:M11)</f>
        <v>0</v>
      </c>
      <c r="O9" s="107"/>
      <c r="P9" s="113"/>
      <c r="Q9" s="408"/>
      <c r="R9" s="1283"/>
      <c r="S9" s="1284"/>
      <c r="T9" s="1291"/>
      <c r="U9" s="1291"/>
    </row>
    <row r="10" spans="1:21" ht="18.75" customHeight="1" thickBot="1">
      <c r="A10" s="106"/>
      <c r="B10" s="1269"/>
      <c r="C10" s="1272"/>
      <c r="D10" s="1273"/>
      <c r="E10" s="145" t="s">
        <v>116</v>
      </c>
      <c r="F10" s="150">
        <f>'入力確認(2千万1円～)'!E6</f>
        <v>0</v>
      </c>
      <c r="G10" s="161">
        <f>'入力確認(2千万1円～)'!M6</f>
        <v>0</v>
      </c>
      <c r="H10" s="147">
        <f>IF(F10=0,0,'ライブラリ (20,000,001円～)'!G7)</f>
        <v>0</v>
      </c>
      <c r="I10" s="159"/>
      <c r="J10" s="150">
        <f t="shared" si="0"/>
        <v>0</v>
      </c>
      <c r="K10" s="149">
        <f t="shared" si="2"/>
        <v>0</v>
      </c>
      <c r="L10" s="247"/>
      <c r="M10" s="146">
        <f t="shared" si="1"/>
        <v>0</v>
      </c>
      <c r="N10" s="1274"/>
      <c r="O10" s="107"/>
      <c r="P10" s="113"/>
      <c r="Q10" s="372"/>
      <c r="R10" s="1276"/>
      <c r="S10" s="1278"/>
      <c r="T10" s="1291"/>
      <c r="U10" s="1291"/>
    </row>
    <row r="11" spans="1:21" ht="18.75" customHeight="1" thickTop="1">
      <c r="A11" s="106"/>
      <c r="B11" s="1269"/>
      <c r="C11" s="217" t="str">
        <f>'税額(2千万1円～)'!C15</f>
        <v xml:space="preserve"> </v>
      </c>
      <c r="D11" s="218" t="str">
        <f>'税額(2千万1円～)'!D15</f>
        <v xml:space="preserve"> </v>
      </c>
      <c r="E11" s="151" t="s">
        <v>117</v>
      </c>
      <c r="F11" s="155">
        <f>'入力確認(2千万1円～)'!H6</f>
        <v>0</v>
      </c>
      <c r="G11" s="153">
        <f>'入力確認(2千万1円～)'!N6</f>
        <v>0</v>
      </c>
      <c r="H11" s="153">
        <f>IF(F11=0,0,'ライブラリ (20,000,001円～)'!J7)</f>
        <v>0</v>
      </c>
      <c r="I11" s="154"/>
      <c r="J11" s="155">
        <f t="shared" si="0"/>
        <v>0</v>
      </c>
      <c r="K11" s="155">
        <f t="shared" si="2"/>
        <v>0</v>
      </c>
      <c r="L11" s="289"/>
      <c r="M11" s="421">
        <f t="shared" si="1"/>
        <v>0</v>
      </c>
      <c r="N11" s="1274"/>
      <c r="O11" s="107"/>
      <c r="P11" s="113"/>
      <c r="Q11" s="371"/>
      <c r="R11" s="1283"/>
      <c r="S11" s="1284"/>
    </row>
    <row r="12" spans="1:21" ht="18.75" customHeight="1">
      <c r="A12" s="106"/>
      <c r="B12" s="1269">
        <v>4</v>
      </c>
      <c r="C12" s="1270" t="str">
        <f>IF('入力確認(2千万1円～)'!I7=0," ",'入力確認(2千万1円～)'!I7)</f>
        <v xml:space="preserve"> </v>
      </c>
      <c r="D12" s="1271"/>
      <c r="E12" s="139" t="s">
        <v>115</v>
      </c>
      <c r="F12" s="144">
        <f>'入力確認(2千万1円～)'!E7</f>
        <v>0</v>
      </c>
      <c r="G12" s="156">
        <f>'入力確認(2千万1円～)'!L7</f>
        <v>0</v>
      </c>
      <c r="H12" s="142">
        <f>IF(F12=0,0,'ライブラリ (20,000,001円～)'!D7)</f>
        <v>0</v>
      </c>
      <c r="I12" s="143"/>
      <c r="J12" s="144">
        <f t="shared" si="0"/>
        <v>0</v>
      </c>
      <c r="K12" s="144">
        <f t="shared" si="2"/>
        <v>0</v>
      </c>
      <c r="L12" s="287"/>
      <c r="M12" s="144">
        <f t="shared" si="1"/>
        <v>0</v>
      </c>
      <c r="N12" s="1274">
        <f>SUM(M12:M14)</f>
        <v>0</v>
      </c>
      <c r="O12" s="107"/>
      <c r="P12" s="113"/>
      <c r="Q12" s="406"/>
      <c r="R12" s="1276"/>
      <c r="S12" s="1278"/>
    </row>
    <row r="13" spans="1:21" ht="18.75" customHeight="1" thickBot="1">
      <c r="A13" s="106"/>
      <c r="B13" s="1269"/>
      <c r="C13" s="1272"/>
      <c r="D13" s="1273"/>
      <c r="E13" s="145" t="s">
        <v>116</v>
      </c>
      <c r="F13" s="150">
        <f>'入力確認(2千万1円～)'!E7</f>
        <v>0</v>
      </c>
      <c r="G13" s="150">
        <f>'入力確認(2千万1円～)'!M7</f>
        <v>0</v>
      </c>
      <c r="H13" s="147">
        <f>IF(F13=0,0,'ライブラリ (20,000,001円～)'!G7)</f>
        <v>0</v>
      </c>
      <c r="I13" s="159"/>
      <c r="J13" s="150">
        <f t="shared" si="0"/>
        <v>0</v>
      </c>
      <c r="K13" s="149">
        <f t="shared" si="2"/>
        <v>0</v>
      </c>
      <c r="L13" s="247"/>
      <c r="M13" s="146">
        <f t="shared" si="1"/>
        <v>0</v>
      </c>
      <c r="N13" s="1274"/>
      <c r="O13" s="107"/>
      <c r="P13" s="113"/>
      <c r="Q13" s="408"/>
      <c r="R13" s="1283"/>
      <c r="S13" s="1284"/>
    </row>
    <row r="14" spans="1:21" ht="18.75" customHeight="1" thickTop="1">
      <c r="A14" s="106"/>
      <c r="B14" s="1269"/>
      <c r="C14" s="217" t="str">
        <f>'税額(2千万1円～)'!C18</f>
        <v xml:space="preserve"> </v>
      </c>
      <c r="D14" s="218" t="str">
        <f>'税額(2千万1円～)'!D18</f>
        <v xml:space="preserve"> </v>
      </c>
      <c r="E14" s="151" t="s">
        <v>117</v>
      </c>
      <c r="F14" s="155">
        <f>'入力確認(2千万1円～)'!H7</f>
        <v>0</v>
      </c>
      <c r="G14" s="153">
        <f>'入力確認(2千万1円～)'!N7</f>
        <v>0</v>
      </c>
      <c r="H14" s="153">
        <f>IF(F14=0,0,'ライブラリ (20,000,001円～)'!J7)</f>
        <v>0</v>
      </c>
      <c r="I14" s="154"/>
      <c r="J14" s="155">
        <f t="shared" si="0"/>
        <v>0</v>
      </c>
      <c r="K14" s="155">
        <f t="shared" si="2"/>
        <v>0</v>
      </c>
      <c r="L14" s="289"/>
      <c r="M14" s="421">
        <f t="shared" si="1"/>
        <v>0</v>
      </c>
      <c r="N14" s="1274"/>
      <c r="O14" s="107"/>
      <c r="P14" s="113"/>
      <c r="Q14" s="406"/>
      <c r="R14" s="1276"/>
      <c r="S14" s="1278"/>
    </row>
    <row r="15" spans="1:21" ht="18.75" customHeight="1">
      <c r="A15" s="106"/>
      <c r="B15" s="1269">
        <v>5</v>
      </c>
      <c r="C15" s="1270" t="str">
        <f>IF('入力確認(2千万1円～)'!I8=0," ",'入力確認(2千万1円～)'!I8)</f>
        <v xml:space="preserve"> </v>
      </c>
      <c r="D15" s="1271"/>
      <c r="E15" s="139" t="s">
        <v>115</v>
      </c>
      <c r="F15" s="140">
        <f>'入力確認(2千万1円～)'!E8</f>
        <v>0</v>
      </c>
      <c r="G15" s="140">
        <f>'入力確認(2千万1円～)'!L8</f>
        <v>0</v>
      </c>
      <c r="H15" s="142">
        <f>IF(F15=0,0,'ライブラリ (20,000,001円～)'!D7)</f>
        <v>0</v>
      </c>
      <c r="I15" s="163"/>
      <c r="J15" s="140">
        <f t="shared" si="0"/>
        <v>0</v>
      </c>
      <c r="K15" s="144">
        <f t="shared" si="2"/>
        <v>0</v>
      </c>
      <c r="L15" s="192"/>
      <c r="M15" s="144">
        <f t="shared" si="1"/>
        <v>0</v>
      </c>
      <c r="N15" s="1274">
        <f>SUM(M15:M17)</f>
        <v>0</v>
      </c>
      <c r="O15" s="107"/>
      <c r="P15" s="113"/>
      <c r="Q15" s="408"/>
      <c r="R15" s="1283"/>
      <c r="S15" s="1284"/>
    </row>
    <row r="16" spans="1:21" ht="18.75" customHeight="1" thickBot="1">
      <c r="A16" s="106"/>
      <c r="B16" s="1269"/>
      <c r="C16" s="1272"/>
      <c r="D16" s="1273"/>
      <c r="E16" s="145" t="s">
        <v>116</v>
      </c>
      <c r="F16" s="150">
        <f>'入力確認(2千万1円～)'!E8</f>
        <v>0</v>
      </c>
      <c r="G16" s="161">
        <f>'入力確認(2千万1円～)'!M8</f>
        <v>0</v>
      </c>
      <c r="H16" s="147">
        <f>IF(F16=0,0,'ライブラリ (20,000,001円～)'!G7)</f>
        <v>0</v>
      </c>
      <c r="I16" s="159"/>
      <c r="J16" s="150">
        <f t="shared" si="0"/>
        <v>0</v>
      </c>
      <c r="K16" s="149">
        <f t="shared" si="2"/>
        <v>0</v>
      </c>
      <c r="L16" s="247"/>
      <c r="M16" s="146">
        <f t="shared" si="1"/>
        <v>0</v>
      </c>
      <c r="N16" s="1292"/>
      <c r="O16" s="107"/>
      <c r="P16" s="113"/>
      <c r="Q16" s="372"/>
      <c r="R16" s="1276"/>
      <c r="S16" s="1278"/>
    </row>
    <row r="17" spans="1:23" ht="18.75" customHeight="1" thickTop="1">
      <c r="A17" s="106"/>
      <c r="B17" s="1269"/>
      <c r="C17" s="217" t="str">
        <f>'税額(2千万1円～)'!C21</f>
        <v xml:space="preserve"> </v>
      </c>
      <c r="D17" s="218" t="str">
        <f>'税額(2千万1円～)'!D21</f>
        <v xml:space="preserve"> </v>
      </c>
      <c r="E17" s="151" t="s">
        <v>117</v>
      </c>
      <c r="F17" s="155">
        <f>'入力確認(2千万1円～)'!H8</f>
        <v>0</v>
      </c>
      <c r="G17" s="153">
        <f>'入力確認(2千万1円～)'!N8</f>
        <v>0</v>
      </c>
      <c r="H17" s="153">
        <f>IF(F17=0,0,'ライブラリ (20,000,001円～)'!J7)</f>
        <v>0</v>
      </c>
      <c r="I17" s="154"/>
      <c r="J17" s="155">
        <f t="shared" si="0"/>
        <v>0</v>
      </c>
      <c r="K17" s="155">
        <f t="shared" si="2"/>
        <v>0</v>
      </c>
      <c r="L17" s="289"/>
      <c r="M17" s="421">
        <f t="shared" si="1"/>
        <v>0</v>
      </c>
      <c r="N17" s="1274"/>
      <c r="O17" s="107"/>
      <c r="P17" s="113"/>
      <c r="Q17" s="371"/>
      <c r="R17" s="1288"/>
      <c r="S17" s="1293"/>
    </row>
    <row r="18" spans="1:23" ht="18.75" customHeight="1">
      <c r="A18" s="106"/>
      <c r="B18" s="1269">
        <v>6</v>
      </c>
      <c r="C18" s="1270" t="str">
        <f>IF('入力確認(2千万1円～)'!I9=0," ",'入力確認(2千万1円～)'!I9)</f>
        <v xml:space="preserve"> </v>
      </c>
      <c r="D18" s="1271"/>
      <c r="E18" s="139" t="s">
        <v>115</v>
      </c>
      <c r="F18" s="140">
        <f>'入力確認(2千万1円～)'!E9</f>
        <v>0</v>
      </c>
      <c r="G18" s="141">
        <f>'入力確認(2千万1円～)'!L9</f>
        <v>0</v>
      </c>
      <c r="H18" s="142">
        <f>IF(F18=0,0,'ライブラリ (20,000,001円～)'!D7)</f>
        <v>0</v>
      </c>
      <c r="I18" s="163"/>
      <c r="J18" s="140">
        <f t="shared" si="0"/>
        <v>0</v>
      </c>
      <c r="K18" s="144">
        <f t="shared" si="2"/>
        <v>0</v>
      </c>
      <c r="L18" s="192"/>
      <c r="M18" s="144">
        <f t="shared" si="1"/>
        <v>0</v>
      </c>
      <c r="N18" s="1274">
        <f>SUM(M18:M20)</f>
        <v>0</v>
      </c>
      <c r="O18" s="107"/>
      <c r="P18" s="113"/>
      <c r="Q18" s="372"/>
      <c r="R18" s="1276"/>
      <c r="S18" s="1278"/>
    </row>
    <row r="19" spans="1:23" ht="18.75" customHeight="1" thickBot="1">
      <c r="A19" s="106"/>
      <c r="B19" s="1269"/>
      <c r="C19" s="1272"/>
      <c r="D19" s="1273"/>
      <c r="E19" s="145" t="s">
        <v>116</v>
      </c>
      <c r="F19" s="150">
        <f>'入力確認(2千万1円～)'!E9</f>
        <v>0</v>
      </c>
      <c r="G19" s="150">
        <f>'入力確認(2千万1円～)'!M9</f>
        <v>0</v>
      </c>
      <c r="H19" s="147">
        <f>IF(F19=0,0,'ライブラリ (20,000,001円～)'!G7)</f>
        <v>0</v>
      </c>
      <c r="I19" s="159"/>
      <c r="J19" s="150">
        <f t="shared" si="0"/>
        <v>0</v>
      </c>
      <c r="K19" s="149">
        <f t="shared" si="2"/>
        <v>0</v>
      </c>
      <c r="L19" s="247"/>
      <c r="M19" s="146">
        <f t="shared" si="1"/>
        <v>0</v>
      </c>
      <c r="N19" s="1292"/>
      <c r="O19" s="107"/>
      <c r="P19" s="405"/>
      <c r="Q19" s="371"/>
      <c r="R19" s="1288"/>
      <c r="S19" s="1295"/>
    </row>
    <row r="20" spans="1:23" ht="18.75" customHeight="1" thickTop="1" thickBot="1">
      <c r="A20" s="106"/>
      <c r="B20" s="1269"/>
      <c r="C20" s="217" t="str">
        <f>'税額(2千万1円～)'!C24</f>
        <v xml:space="preserve"> </v>
      </c>
      <c r="D20" s="218" t="str">
        <f>'税額(2千万1円～)'!D24</f>
        <v xml:space="preserve"> </v>
      </c>
      <c r="E20" s="151" t="s">
        <v>117</v>
      </c>
      <c r="F20" s="155">
        <f>'入力確認(2千万1円～)'!H9</f>
        <v>0</v>
      </c>
      <c r="G20" s="153">
        <f>'入力確認(2千万1円～)'!N9</f>
        <v>0</v>
      </c>
      <c r="H20" s="153">
        <f>IF(F20=0,0,'ライブラリ (20,000,001円～)'!J7)</f>
        <v>0</v>
      </c>
      <c r="I20" s="154"/>
      <c r="J20" s="155">
        <f t="shared" si="0"/>
        <v>0</v>
      </c>
      <c r="K20" s="155">
        <f t="shared" si="2"/>
        <v>0</v>
      </c>
      <c r="L20" s="289"/>
      <c r="M20" s="421">
        <f t="shared" si="1"/>
        <v>0</v>
      </c>
      <c r="N20" s="1274"/>
      <c r="O20" s="107"/>
      <c r="P20" s="405"/>
      <c r="Q20" s="407"/>
      <c r="R20" s="1294"/>
      <c r="S20" s="1296"/>
    </row>
    <row r="21" spans="1:23" ht="18.75" customHeight="1" thickBot="1">
      <c r="A21" s="106"/>
      <c r="B21" s="1269">
        <v>7</v>
      </c>
      <c r="C21" s="1270" t="str">
        <f>IF('入力確認(2千万1円～)'!I10=0," ",'入力確認(2千万1円～)'!I10)</f>
        <v xml:space="preserve"> </v>
      </c>
      <c r="D21" s="1271"/>
      <c r="E21" s="139" t="s">
        <v>115</v>
      </c>
      <c r="F21" s="140">
        <f>'入力確認(2千万1円～)'!E10</f>
        <v>0</v>
      </c>
      <c r="G21" s="162">
        <f>'入力確認(2千万1円～)'!L10</f>
        <v>0</v>
      </c>
      <c r="H21" s="142">
        <f>IF(F21=0,0,'ライブラリ (20,000,001円～)'!D7)</f>
        <v>0</v>
      </c>
      <c r="I21" s="163"/>
      <c r="J21" s="140">
        <f t="shared" si="0"/>
        <v>0</v>
      </c>
      <c r="K21" s="144">
        <f t="shared" si="2"/>
        <v>0</v>
      </c>
      <c r="L21" s="192"/>
      <c r="M21" s="144">
        <f t="shared" si="1"/>
        <v>0</v>
      </c>
      <c r="N21" s="1274">
        <f>SUM(M21:M23)</f>
        <v>0</v>
      </c>
      <c r="O21" s="107"/>
      <c r="P21" s="113"/>
    </row>
    <row r="22" spans="1:23" ht="18.75" customHeight="1" thickBot="1">
      <c r="A22" s="106"/>
      <c r="B22" s="1297"/>
      <c r="C22" s="1272"/>
      <c r="D22" s="1273"/>
      <c r="E22" s="145" t="s">
        <v>116</v>
      </c>
      <c r="F22" s="150">
        <f>'入力確認(2千万1円～)'!E10</f>
        <v>0</v>
      </c>
      <c r="G22" s="150">
        <f>'入力確認(2千万1円～)'!M10</f>
        <v>0</v>
      </c>
      <c r="H22" s="147">
        <f>IF(F22=0,0,'ライブラリ (20,000,001円～)'!G7)</f>
        <v>0</v>
      </c>
      <c r="I22" s="159"/>
      <c r="J22" s="150">
        <f t="shared" si="0"/>
        <v>0</v>
      </c>
      <c r="K22" s="149">
        <f t="shared" si="2"/>
        <v>0</v>
      </c>
      <c r="L22" s="247"/>
      <c r="M22" s="146">
        <f t="shared" si="1"/>
        <v>0</v>
      </c>
      <c r="N22" s="1298"/>
      <c r="O22" s="107"/>
      <c r="P22" s="113"/>
      <c r="Q22" s="1299"/>
      <c r="R22" s="1301"/>
      <c r="S22" s="1277"/>
    </row>
    <row r="23" spans="1:23" ht="18.75" customHeight="1" thickTop="1">
      <c r="A23" s="106"/>
      <c r="B23" s="1297"/>
      <c r="C23" s="217" t="str">
        <f>'税額(2千万1円～)'!C27</f>
        <v xml:space="preserve"> </v>
      </c>
      <c r="D23" s="218" t="str">
        <f>'税額(2千万1円～)'!D27</f>
        <v xml:space="preserve"> </v>
      </c>
      <c r="E23" s="151" t="s">
        <v>117</v>
      </c>
      <c r="F23" s="157">
        <f>'入力確認(2千万1円～)'!H10</f>
        <v>0</v>
      </c>
      <c r="G23" s="174">
        <f>'入力確認(2千万1円～)'!N10</f>
        <v>0</v>
      </c>
      <c r="H23" s="153">
        <f>IF(F23=0,0,'ライブラリ (20,000,001円～)'!J7)</f>
        <v>0</v>
      </c>
      <c r="I23" s="164"/>
      <c r="J23" s="157">
        <f t="shared" si="0"/>
        <v>0</v>
      </c>
      <c r="K23" s="155">
        <f t="shared" si="2"/>
        <v>0</v>
      </c>
      <c r="L23" s="290"/>
      <c r="M23" s="421">
        <f t="shared" si="1"/>
        <v>0</v>
      </c>
      <c r="N23" s="1274"/>
      <c r="O23" s="107"/>
      <c r="P23" s="113"/>
      <c r="Q23" s="1300"/>
      <c r="R23" s="1290"/>
      <c r="S23" s="1278"/>
    </row>
    <row r="24" spans="1:23" ht="18.75" customHeight="1">
      <c r="A24" s="106"/>
      <c r="B24" s="1269">
        <v>8</v>
      </c>
      <c r="C24" s="1270" t="str">
        <f>IF('入力確認(2千万1円～)'!I11=0," ",'入力確認(2千万1円～)'!I11)</f>
        <v xml:space="preserve"> </v>
      </c>
      <c r="D24" s="1271"/>
      <c r="E24" s="139" t="s">
        <v>115</v>
      </c>
      <c r="F24" s="140">
        <f>'入力確認(2千万1円～)'!E11</f>
        <v>0</v>
      </c>
      <c r="G24" s="162">
        <f>'入力確認(2千万1円～)'!L11</f>
        <v>0</v>
      </c>
      <c r="H24" s="142">
        <f>IF(F24=0,0,'ライブラリ (20,000,001円～)'!D7)</f>
        <v>0</v>
      </c>
      <c r="I24" s="163"/>
      <c r="J24" s="140">
        <f t="shared" si="0"/>
        <v>0</v>
      </c>
      <c r="K24" s="144">
        <f t="shared" si="2"/>
        <v>0</v>
      </c>
      <c r="L24" s="192"/>
      <c r="M24" s="144">
        <f t="shared" si="1"/>
        <v>0</v>
      </c>
      <c r="N24" s="1274">
        <f>SUM(M24:M26)</f>
        <v>0</v>
      </c>
      <c r="O24" s="107"/>
      <c r="P24" s="113"/>
      <c r="Q24" s="1305"/>
      <c r="R24" s="1289"/>
      <c r="S24" s="1284"/>
    </row>
    <row r="25" spans="1:23" ht="18.75" customHeight="1" thickBot="1">
      <c r="A25" s="106"/>
      <c r="B25" s="1297"/>
      <c r="C25" s="1272"/>
      <c r="D25" s="1273"/>
      <c r="E25" s="145" t="s">
        <v>116</v>
      </c>
      <c r="F25" s="150">
        <f>'入力確認(2千万1円～)'!E11</f>
        <v>0</v>
      </c>
      <c r="G25" s="150">
        <f>'入力確認(2千万1円～)'!M11</f>
        <v>0</v>
      </c>
      <c r="H25" s="147">
        <f>IF(F25=0,0,'ライブラリ (20,000,001円～)'!G7)</f>
        <v>0</v>
      </c>
      <c r="I25" s="159"/>
      <c r="J25" s="150">
        <f t="shared" si="0"/>
        <v>0</v>
      </c>
      <c r="K25" s="149">
        <f t="shared" si="2"/>
        <v>0</v>
      </c>
      <c r="L25" s="247"/>
      <c r="M25" s="146">
        <f t="shared" si="1"/>
        <v>0</v>
      </c>
      <c r="N25" s="1303"/>
      <c r="O25" s="107"/>
      <c r="P25" s="113"/>
      <c r="Q25" s="1300"/>
      <c r="R25" s="1290"/>
      <c r="S25" s="1278"/>
    </row>
    <row r="26" spans="1:23" ht="18.75" customHeight="1" thickTop="1" thickBot="1">
      <c r="A26" s="106"/>
      <c r="B26" s="1302"/>
      <c r="C26" s="219" t="str">
        <f>'税額(2千万1円～)'!C30</f>
        <v xml:space="preserve"> </v>
      </c>
      <c r="D26" s="220" t="str">
        <f>'税額(2千万1円～)'!D30</f>
        <v xml:space="preserve"> </v>
      </c>
      <c r="E26" s="151" t="s">
        <v>117</v>
      </c>
      <c r="F26" s="165">
        <f>'入力確認(2千万1円～)'!H11</f>
        <v>0</v>
      </c>
      <c r="G26" s="175">
        <f>'入力確認(2千万1円～)'!N11</f>
        <v>0</v>
      </c>
      <c r="H26" s="174">
        <f>IF(F26=0,0,'ライブラリ (20,000,001円～)'!J7)</f>
        <v>0</v>
      </c>
      <c r="I26" s="166"/>
      <c r="J26" s="165">
        <f t="shared" si="0"/>
        <v>0</v>
      </c>
      <c r="K26" s="157">
        <f t="shared" si="2"/>
        <v>0</v>
      </c>
      <c r="L26" s="243"/>
      <c r="M26" s="422">
        <f t="shared" si="1"/>
        <v>0</v>
      </c>
      <c r="N26" s="1304"/>
      <c r="O26" s="107"/>
      <c r="P26" s="113"/>
      <c r="Q26" s="1305"/>
      <c r="R26" s="1289"/>
      <c r="S26" s="1289"/>
    </row>
    <row r="27" spans="1:23" s="53" customFormat="1" ht="19.5" customHeight="1" thickBot="1">
      <c r="A27" s="108"/>
      <c r="B27" s="167"/>
      <c r="C27" s="168"/>
      <c r="D27" s="168"/>
      <c r="E27" s="169"/>
      <c r="F27" s="170"/>
      <c r="G27" s="172"/>
      <c r="H27" s="171"/>
      <c r="I27" s="172"/>
      <c r="J27" s="170"/>
      <c r="K27" s="169"/>
      <c r="L27" s="170"/>
      <c r="M27" s="170"/>
      <c r="N27" s="170"/>
      <c r="O27" s="109"/>
      <c r="P27" s="51"/>
      <c r="Q27" s="1300"/>
      <c r="R27" s="1290"/>
      <c r="S27" s="1290"/>
      <c r="T27" s="117"/>
      <c r="U27" s="117"/>
    </row>
    <row r="28" spans="1:23" ht="19.5" customHeight="1">
      <c r="A28" s="106"/>
      <c r="B28" s="1314" t="s">
        <v>4</v>
      </c>
      <c r="C28" s="1315"/>
      <c r="D28" s="1316"/>
      <c r="E28" s="238" t="s">
        <v>115</v>
      </c>
      <c r="F28" s="239">
        <f>IF('加入月(2千万1円～)'!L6=0,MAX(F3,F6,F9,F12,F15,F18,F21,F24),'加入月(2千万1円～)'!L6)</f>
        <v>0</v>
      </c>
      <c r="G28" s="241">
        <f t="shared" ref="G28:H30" si="3">G3+G6+G9+G12+G15+G18+G21+G24</f>
        <v>0</v>
      </c>
      <c r="H28" s="241">
        <f t="shared" si="3"/>
        <v>0</v>
      </c>
      <c r="I28" s="260">
        <f>IF(H28=0,0,'ライブラリ (20,000,001円～)'!D10)</f>
        <v>0</v>
      </c>
      <c r="J28" s="241">
        <f>SUM(G28:I28)</f>
        <v>0</v>
      </c>
      <c r="K28" s="241">
        <f>J28/12</f>
        <v>0</v>
      </c>
      <c r="L28" s="240">
        <f>(M3+M6+M9+M12+M15+M18+M21+M24)+(I28/12*F28)</f>
        <v>0</v>
      </c>
      <c r="M28" s="241">
        <f>IF(ROUNDDOWN(L28,-2)&gt;'ライブラリ (20,000,001円～)'!D13,'ライブラリ (20,000,001円～)'!D13,ROUNDDOWN(L28,-2))</f>
        <v>0</v>
      </c>
      <c r="N28" s="1321">
        <f>SUM(M28:M30)</f>
        <v>0</v>
      </c>
      <c r="O28" s="107"/>
      <c r="P28" s="113"/>
      <c r="Q28" s="1305"/>
      <c r="R28" s="1289"/>
      <c r="S28" s="1284"/>
      <c r="T28" s="1306" t="str">
        <f>IF(K28&gt;='ライブラリ (20,000,001円～)'!D19,"月割限度超過"," ")</f>
        <v xml:space="preserve"> </v>
      </c>
      <c r="U28" s="1306"/>
    </row>
    <row r="29" spans="1:23" ht="19.5" customHeight="1">
      <c r="A29" s="106"/>
      <c r="B29" s="1317"/>
      <c r="C29" s="1318"/>
      <c r="D29" s="1319"/>
      <c r="E29" s="245" t="s">
        <v>116</v>
      </c>
      <c r="F29" s="246">
        <f>IF('加入月(2千万1円～)'!L6=0,MAX(F4,F7,F10,F13,F16,F19,F22,F25),'加入月(2千万1円～)'!L6)</f>
        <v>0</v>
      </c>
      <c r="G29" s="248">
        <f t="shared" si="3"/>
        <v>0</v>
      </c>
      <c r="H29" s="248">
        <f t="shared" si="3"/>
        <v>0</v>
      </c>
      <c r="I29" s="262">
        <f>IF(H29=0,0,'ライブラリ (20,000,001円～)'!G10)</f>
        <v>0</v>
      </c>
      <c r="J29" s="248">
        <f>SUM(G29:I29)</f>
        <v>0</v>
      </c>
      <c r="K29" s="248">
        <f>J29/12</f>
        <v>0</v>
      </c>
      <c r="L29" s="247">
        <f>(M4+M7+M10+M13+M16+M19+M22+M25)+(I29/12*F29)</f>
        <v>0</v>
      </c>
      <c r="M29" s="248">
        <f>IF(ROUNDDOWN(L29,-2)&gt;'ライブラリ (20,000,001円～)'!G13,'ライブラリ (20,000,001円～)'!G13,ROUNDDOWN(L29,-2))</f>
        <v>0</v>
      </c>
      <c r="N29" s="1322"/>
      <c r="O29" s="107"/>
      <c r="P29" s="113"/>
      <c r="Q29" s="1300"/>
      <c r="R29" s="1290"/>
      <c r="S29" s="1278"/>
      <c r="T29" s="1306" t="str">
        <f>IF(K29&gt;='ライブラリ (20,000,001円～)'!G19,"月割限度超過"," ")</f>
        <v xml:space="preserve"> </v>
      </c>
      <c r="U29" s="1306"/>
    </row>
    <row r="30" spans="1:23" ht="19.5" customHeight="1" thickBot="1">
      <c r="A30" s="106"/>
      <c r="B30" s="1320"/>
      <c r="C30" s="850"/>
      <c r="D30" s="851"/>
      <c r="E30" s="237" t="s">
        <v>117</v>
      </c>
      <c r="F30" s="242">
        <f>IF('加入月(2千万1円～)'!M6=0,MAX(F5,F8,F11,F14,F17,F20,F23,F26),'加入月(2千万1円～)'!M6)</f>
        <v>0</v>
      </c>
      <c r="G30" s="244">
        <f t="shared" si="3"/>
        <v>0</v>
      </c>
      <c r="H30" s="244">
        <f t="shared" si="3"/>
        <v>0</v>
      </c>
      <c r="I30" s="261">
        <f>IF(H30=0,0,'ライブラリ (20,000,001円～)'!J10)</f>
        <v>0</v>
      </c>
      <c r="J30" s="244">
        <f>SUM(G30:I30)</f>
        <v>0</v>
      </c>
      <c r="K30" s="244">
        <f>J30/12</f>
        <v>0</v>
      </c>
      <c r="L30" s="243">
        <f>(M5+M8+M11+M14+M17+M20+M23+M26)+(I30/12*F30)</f>
        <v>0</v>
      </c>
      <c r="M30" s="244">
        <f>IF(ROUNDDOWN(L30,-2)&gt;'ライブラリ (20,000,001円～)'!J13,'ライブラリ (20,000,001円～)'!J13,ROUNDDOWN(L30,-2))</f>
        <v>0</v>
      </c>
      <c r="N30" s="1323"/>
      <c r="O30" s="107"/>
      <c r="P30" s="113"/>
      <c r="Q30" s="1305"/>
      <c r="R30" s="1289"/>
      <c r="S30" s="1284"/>
      <c r="T30" s="1306" t="str">
        <f>IF(K30&gt;='ライブラリ (20,000,001円～)'!J19,"月割限度超過"," ")</f>
        <v xml:space="preserve"> </v>
      </c>
      <c r="U30" s="1306"/>
    </row>
    <row r="31" spans="1:23" ht="19.5" customHeight="1" thickBot="1">
      <c r="A31" s="111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2"/>
      <c r="P31" s="113"/>
      <c r="Q31" s="1300"/>
      <c r="R31" s="1290"/>
      <c r="S31" s="1278"/>
    </row>
    <row r="32" spans="1:23" ht="19.5" customHeight="1" thickTop="1" thickBot="1">
      <c r="A32" s="113"/>
      <c r="B32" s="115"/>
      <c r="C32" s="1307" t="s">
        <v>152</v>
      </c>
      <c r="D32" s="1307"/>
      <c r="E32" s="1307"/>
      <c r="F32" s="1307"/>
      <c r="G32" s="1307"/>
      <c r="H32" s="1308"/>
      <c r="I32" s="392"/>
      <c r="J32" s="387" t="s">
        <v>134</v>
      </c>
      <c r="K32" s="387" t="s">
        <v>134</v>
      </c>
      <c r="L32" s="387"/>
      <c r="M32" s="387" t="s">
        <v>135</v>
      </c>
      <c r="N32" s="388" t="s">
        <v>136</v>
      </c>
      <c r="O32" s="113"/>
      <c r="P32" s="113"/>
      <c r="Q32" s="1309"/>
      <c r="R32" s="1311"/>
      <c r="S32" s="1293"/>
      <c r="V32" s="231"/>
      <c r="W32" s="231"/>
    </row>
    <row r="33" spans="1:23" ht="19.5" customHeight="1" thickBot="1">
      <c r="A33" s="113"/>
      <c r="B33" s="115"/>
      <c r="C33" s="1218"/>
      <c r="D33" s="1218"/>
      <c r="E33" s="1218"/>
      <c r="F33" s="1218"/>
      <c r="G33" s="1218"/>
      <c r="H33" s="1219"/>
      <c r="I33" s="389" t="s">
        <v>7</v>
      </c>
      <c r="J33" s="393" t="s">
        <v>138</v>
      </c>
      <c r="K33" s="393" t="s">
        <v>138</v>
      </c>
      <c r="L33" s="394"/>
      <c r="M33" s="400" t="s">
        <v>140</v>
      </c>
      <c r="N33" s="403" t="s">
        <v>140</v>
      </c>
      <c r="O33" s="113"/>
      <c r="P33" s="113"/>
      <c r="Q33" s="1310"/>
      <c r="R33" s="1312"/>
      <c r="S33" s="1313"/>
      <c r="V33" s="231"/>
      <c r="W33" s="231"/>
    </row>
    <row r="34" spans="1:23" ht="19.5" customHeight="1">
      <c r="A34" s="113"/>
      <c r="B34" s="115"/>
      <c r="C34" s="1218"/>
      <c r="D34" s="1218"/>
      <c r="E34" s="1218"/>
      <c r="F34" s="1218"/>
      <c r="G34" s="1218"/>
      <c r="H34" s="1219"/>
      <c r="I34" s="390" t="s">
        <v>19</v>
      </c>
      <c r="J34" s="395" t="s">
        <v>146</v>
      </c>
      <c r="K34" s="395" t="s">
        <v>137</v>
      </c>
      <c r="L34" s="396"/>
      <c r="M34" s="401" t="s">
        <v>149</v>
      </c>
      <c r="N34" s="404" t="s">
        <v>141</v>
      </c>
      <c r="O34" s="381"/>
      <c r="P34" s="113"/>
      <c r="Q34" s="102"/>
      <c r="R34" s="102"/>
      <c r="S34" s="231"/>
      <c r="T34" s="231"/>
      <c r="U34" s="100"/>
    </row>
    <row r="35" spans="1:23" ht="18.75" customHeight="1" thickBot="1">
      <c r="A35" s="113"/>
      <c r="B35" s="115"/>
      <c r="D35" s="370"/>
      <c r="E35" s="370"/>
      <c r="F35" s="370"/>
      <c r="G35" s="370"/>
      <c r="H35" s="370"/>
      <c r="I35" s="391" t="s">
        <v>8</v>
      </c>
      <c r="J35" s="397" t="s">
        <v>147</v>
      </c>
      <c r="K35" s="397" t="s">
        <v>139</v>
      </c>
      <c r="L35" s="398"/>
      <c r="M35" s="402" t="s">
        <v>148</v>
      </c>
      <c r="N35" s="399"/>
      <c r="O35" s="370"/>
      <c r="Q35" s="102"/>
      <c r="R35" s="102"/>
      <c r="T35" s="356"/>
      <c r="U35" s="100"/>
    </row>
  </sheetData>
  <mergeCells count="70">
    <mergeCell ref="C32:H34"/>
    <mergeCell ref="Q32:Q33"/>
    <mergeCell ref="R32:R33"/>
    <mergeCell ref="S32:S33"/>
    <mergeCell ref="B28:D30"/>
    <mergeCell ref="N28:N30"/>
    <mergeCell ref="Q28:Q29"/>
    <mergeCell ref="R28:R29"/>
    <mergeCell ref="S28:S29"/>
    <mergeCell ref="T29:U29"/>
    <mergeCell ref="Q30:Q31"/>
    <mergeCell ref="R30:R31"/>
    <mergeCell ref="S30:S31"/>
    <mergeCell ref="S22:S23"/>
    <mergeCell ref="T30:U30"/>
    <mergeCell ref="S24:S25"/>
    <mergeCell ref="Q26:Q27"/>
    <mergeCell ref="R26:R27"/>
    <mergeCell ref="S26:S27"/>
    <mergeCell ref="T28:U28"/>
    <mergeCell ref="B24:B26"/>
    <mergeCell ref="C24:D25"/>
    <mergeCell ref="N24:N26"/>
    <mergeCell ref="Q24:Q25"/>
    <mergeCell ref="R24:R25"/>
    <mergeCell ref="B21:B23"/>
    <mergeCell ref="C21:D22"/>
    <mergeCell ref="N21:N23"/>
    <mergeCell ref="Q22:Q23"/>
    <mergeCell ref="R22:R23"/>
    <mergeCell ref="B15:B17"/>
    <mergeCell ref="C15:D16"/>
    <mergeCell ref="N15:N17"/>
    <mergeCell ref="R15:R16"/>
    <mergeCell ref="S15:S16"/>
    <mergeCell ref="R17:R18"/>
    <mergeCell ref="S17:S18"/>
    <mergeCell ref="B18:B20"/>
    <mergeCell ref="C18:D19"/>
    <mergeCell ref="N18:N20"/>
    <mergeCell ref="R19:R20"/>
    <mergeCell ref="S19:S20"/>
    <mergeCell ref="T9:U10"/>
    <mergeCell ref="R11:R12"/>
    <mergeCell ref="S11:S12"/>
    <mergeCell ref="B12:B14"/>
    <mergeCell ref="C12:D13"/>
    <mergeCell ref="N12:N14"/>
    <mergeCell ref="R13:R14"/>
    <mergeCell ref="S13:S14"/>
    <mergeCell ref="B9:B11"/>
    <mergeCell ref="C9:D10"/>
    <mergeCell ref="N9:N11"/>
    <mergeCell ref="R9:R10"/>
    <mergeCell ref="S9:S10"/>
    <mergeCell ref="S3:S4"/>
    <mergeCell ref="T3:U4"/>
    <mergeCell ref="R5:R6"/>
    <mergeCell ref="S5:S6"/>
    <mergeCell ref="B6:B8"/>
    <mergeCell ref="C6:D7"/>
    <mergeCell ref="N6:N8"/>
    <mergeCell ref="T6:U7"/>
    <mergeCell ref="R7:R8"/>
    <mergeCell ref="S7:S8"/>
    <mergeCell ref="C2:D2"/>
    <mergeCell ref="B3:B5"/>
    <mergeCell ref="C3:D4"/>
    <mergeCell ref="N3:N5"/>
    <mergeCell ref="R3:R4"/>
  </mergeCells>
  <phoneticPr fontId="2"/>
  <hyperlinks>
    <hyperlink ref="T6:U7" location="入力確認画面!A1" display="入力確認画面" xr:uid="{00000000-0004-0000-1400-000000000000}"/>
    <hyperlink ref="T3:U4" location="月割入力!A1" display="月 割 計 算" xr:uid="{00000000-0004-0000-1400-000001000000}"/>
  </hyperlinks>
  <printOptions horizontalCentered="1" verticalCentered="1"/>
  <pageMargins left="0.19685039370078741" right="0.19685039370078741" top="0.43307086614173229" bottom="0.19685039370078741" header="0.19685039370078741" footer="0.19685039370078741"/>
  <pageSetup paperSize="9" scale="89" orientation="landscape" horizontalDpi="300" verticalDpi="300" r:id="rId1"/>
  <headerFooter alignWithMargins="0">
    <oddHeader>&amp;C&amp;"ＭＳ Ｐゴシック,太字"&amp;18令和３年度筑西市国民健康保険税額試算表（限度超過）&amp;R&amp;D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Button 1">
              <controlPr defaultSize="0" print="0" autoFill="0" autoPict="0" macro="[0]!初期化">
                <anchor moveWithCells="1" sizeWithCells="1">
                  <from>
                    <xdr:col>19</xdr:col>
                    <xdr:colOff>12700</xdr:colOff>
                    <xdr:row>8</xdr:row>
                    <xdr:rowOff>133350</xdr:rowOff>
                  </from>
                  <to>
                    <xdr:col>21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6">
    <tabColor rgb="FF66CCFF"/>
  </sheetPr>
  <dimension ref="A1:Y30"/>
  <sheetViews>
    <sheetView showGridLines="0" zoomScale="70" workbookViewId="0">
      <selection activeCell="P8" sqref="P8"/>
    </sheetView>
  </sheetViews>
  <sheetFormatPr defaultColWidth="9" defaultRowHeight="13"/>
  <cols>
    <col min="1" max="1" width="3" style="51" customWidth="1"/>
    <col min="2" max="3" width="9.90625" style="51" customWidth="1"/>
    <col min="4" max="4" width="9.6328125" style="51" bestFit="1" customWidth="1"/>
    <col min="5" max="5" width="6" style="51" bestFit="1" customWidth="1"/>
    <col min="6" max="17" width="8.7265625" style="51" customWidth="1"/>
    <col min="18" max="18" width="3.08984375" style="51" customWidth="1"/>
    <col min="19" max="19" width="5.26953125" style="53" bestFit="1" customWidth="1"/>
    <col min="20" max="20" width="7.90625" style="53" customWidth="1"/>
    <col min="21" max="22" width="9" style="51"/>
    <col min="23" max="23" width="9" style="51" customWidth="1"/>
    <col min="24" max="16384" width="9" style="51"/>
  </cols>
  <sheetData>
    <row r="1" spans="1:25" ht="30" customHeight="1">
      <c r="A1" s="118"/>
      <c r="B1" s="1056" t="s">
        <v>3</v>
      </c>
      <c r="C1" s="1056"/>
      <c r="D1" s="133"/>
      <c r="E1" s="178" t="s">
        <v>29</v>
      </c>
      <c r="F1" s="178" t="s">
        <v>49</v>
      </c>
      <c r="G1" s="178" t="s">
        <v>50</v>
      </c>
      <c r="H1" s="178" t="s">
        <v>51</v>
      </c>
      <c r="I1" s="178" t="s">
        <v>52</v>
      </c>
      <c r="J1" s="178" t="s">
        <v>53</v>
      </c>
      <c r="K1" s="178" t="s">
        <v>54</v>
      </c>
      <c r="L1" s="178" t="s">
        <v>55</v>
      </c>
      <c r="M1" s="178" t="s">
        <v>56</v>
      </c>
      <c r="N1" s="178" t="s">
        <v>57</v>
      </c>
      <c r="O1" s="178" t="s">
        <v>58</v>
      </c>
      <c r="P1" s="178" t="s">
        <v>59</v>
      </c>
      <c r="Q1" s="178" t="s">
        <v>60</v>
      </c>
    </row>
    <row r="2" spans="1:25" ht="17.25" customHeight="1">
      <c r="A2" s="1048">
        <v>1</v>
      </c>
      <c r="B2" s="1049" t="str">
        <f>IF('入力確認(2千万1円～)'!I4=0," ",'入力確認(2千万1円～)'!I4)</f>
        <v>世帯主</v>
      </c>
      <c r="C2" s="1049"/>
      <c r="D2" s="123" t="s">
        <v>22</v>
      </c>
      <c r="E2" s="123">
        <f>'加入月(2千万1円～)'!H5</f>
        <v>0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51">
        <f>COUNT(F2:Q2)</f>
        <v>0</v>
      </c>
      <c r="S2" s="1055"/>
    </row>
    <row r="3" spans="1:25" ht="17.25" customHeight="1">
      <c r="A3" s="1048"/>
      <c r="B3" s="1049"/>
      <c r="C3" s="1049"/>
      <c r="D3" s="176" t="s">
        <v>23</v>
      </c>
      <c r="E3" s="176">
        <f>'加入月(2千万1円～)'!H5</f>
        <v>0</v>
      </c>
      <c r="F3" s="176" t="str">
        <f>IF(F2=0," ",1)</f>
        <v xml:space="preserve"> </v>
      </c>
      <c r="G3" s="176" t="str">
        <f t="shared" ref="G3:Q3" si="0">IF(G2=0," ",1)</f>
        <v xml:space="preserve"> </v>
      </c>
      <c r="H3" s="176" t="str">
        <f t="shared" si="0"/>
        <v xml:space="preserve"> </v>
      </c>
      <c r="I3" s="176" t="str">
        <f t="shared" si="0"/>
        <v xml:space="preserve"> </v>
      </c>
      <c r="J3" s="176" t="str">
        <f t="shared" si="0"/>
        <v xml:space="preserve"> </v>
      </c>
      <c r="K3" s="176" t="str">
        <f t="shared" si="0"/>
        <v xml:space="preserve"> </v>
      </c>
      <c r="L3" s="176" t="str">
        <f t="shared" si="0"/>
        <v xml:space="preserve"> </v>
      </c>
      <c r="M3" s="176" t="str">
        <f t="shared" si="0"/>
        <v xml:space="preserve"> </v>
      </c>
      <c r="N3" s="176" t="str">
        <f t="shared" si="0"/>
        <v xml:space="preserve"> </v>
      </c>
      <c r="O3" s="176" t="str">
        <f t="shared" si="0"/>
        <v xml:space="preserve"> </v>
      </c>
      <c r="P3" s="176" t="str">
        <f t="shared" si="0"/>
        <v xml:space="preserve"> </v>
      </c>
      <c r="Q3" s="176" t="str">
        <f t="shared" si="0"/>
        <v xml:space="preserve"> </v>
      </c>
      <c r="R3" s="51">
        <f>COUNT(F3:Q3)</f>
        <v>0</v>
      </c>
      <c r="S3" s="1055"/>
      <c r="T3" s="1050" t="s">
        <v>131</v>
      </c>
      <c r="U3" s="1050"/>
      <c r="V3" s="1050"/>
      <c r="W3" s="1050"/>
      <c r="X3" s="1050"/>
      <c r="Y3" s="368"/>
    </row>
    <row r="4" spans="1:25" ht="17.25" customHeight="1">
      <c r="A4" s="1048"/>
      <c r="B4" s="1049"/>
      <c r="C4" s="1049"/>
      <c r="D4" s="123" t="s">
        <v>24</v>
      </c>
      <c r="E4" s="123">
        <f>'加入月(2千万1円～)'!I5</f>
        <v>0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51">
        <f t="shared" ref="R4:R25" si="1">COUNT(F4:Q4)</f>
        <v>0</v>
      </c>
      <c r="T4" s="1050"/>
      <c r="U4" s="1050"/>
      <c r="V4" s="1050"/>
      <c r="W4" s="1050"/>
      <c r="X4" s="1050"/>
      <c r="Y4" s="368"/>
    </row>
    <row r="5" spans="1:25" ht="17.25" customHeight="1">
      <c r="A5" s="1048">
        <v>2</v>
      </c>
      <c r="B5" s="1049" t="str">
        <f>IF('入力確認(2千万1円～)'!I5=0," ",'入力確認(2千万1円～)'!I5)</f>
        <v xml:space="preserve"> </v>
      </c>
      <c r="C5" s="1049"/>
      <c r="D5" s="123" t="s">
        <v>22</v>
      </c>
      <c r="E5" s="123">
        <f>'加入月(2千万1円～)'!H6</f>
        <v>0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51">
        <f t="shared" si="1"/>
        <v>0</v>
      </c>
      <c r="T5" s="367"/>
      <c r="U5" s="367"/>
      <c r="V5" s="367"/>
      <c r="W5" s="367"/>
      <c r="X5" s="367"/>
      <c r="Y5" s="368"/>
    </row>
    <row r="6" spans="1:25" ht="17.25" customHeight="1">
      <c r="A6" s="1048"/>
      <c r="B6" s="1049"/>
      <c r="C6" s="1049"/>
      <c r="D6" s="176" t="s">
        <v>23</v>
      </c>
      <c r="E6" s="176">
        <f>'加入月(2千万1円～)'!H6</f>
        <v>0</v>
      </c>
      <c r="F6" s="176" t="str">
        <f>IF(F5=0," ",1)</f>
        <v xml:space="preserve"> </v>
      </c>
      <c r="G6" s="176" t="str">
        <f t="shared" ref="G6:Q6" si="2">IF(G5=0," ",1)</f>
        <v xml:space="preserve"> </v>
      </c>
      <c r="H6" s="176" t="str">
        <f t="shared" si="2"/>
        <v xml:space="preserve"> </v>
      </c>
      <c r="I6" s="176" t="str">
        <f t="shared" si="2"/>
        <v xml:space="preserve"> </v>
      </c>
      <c r="J6" s="176" t="str">
        <f t="shared" si="2"/>
        <v xml:space="preserve"> </v>
      </c>
      <c r="K6" s="176" t="str">
        <f t="shared" si="2"/>
        <v xml:space="preserve"> </v>
      </c>
      <c r="L6" s="176" t="str">
        <f t="shared" si="2"/>
        <v xml:space="preserve"> </v>
      </c>
      <c r="M6" s="176" t="str">
        <f t="shared" si="2"/>
        <v xml:space="preserve"> </v>
      </c>
      <c r="N6" s="176" t="str">
        <f t="shared" si="2"/>
        <v xml:space="preserve"> </v>
      </c>
      <c r="O6" s="176" t="str">
        <f t="shared" si="2"/>
        <v xml:space="preserve"> </v>
      </c>
      <c r="P6" s="176" t="str">
        <f t="shared" si="2"/>
        <v xml:space="preserve"> </v>
      </c>
      <c r="Q6" s="176" t="str">
        <f t="shared" si="2"/>
        <v xml:space="preserve"> </v>
      </c>
      <c r="R6" s="51">
        <f t="shared" si="1"/>
        <v>0</v>
      </c>
      <c r="T6" s="1050" t="s">
        <v>132</v>
      </c>
      <c r="U6" s="1050"/>
      <c r="V6" s="1050"/>
      <c r="W6" s="1050"/>
      <c r="X6" s="367"/>
      <c r="Y6" s="368"/>
    </row>
    <row r="7" spans="1:25" ht="17.25" customHeight="1">
      <c r="A7" s="1048"/>
      <c r="B7" s="1049"/>
      <c r="C7" s="1049"/>
      <c r="D7" s="123" t="s">
        <v>24</v>
      </c>
      <c r="E7" s="123">
        <f>'加入月(2千万1円～)'!I6</f>
        <v>0</v>
      </c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51">
        <f t="shared" si="1"/>
        <v>0</v>
      </c>
    </row>
    <row r="8" spans="1:25" ht="17.25" customHeight="1">
      <c r="A8" s="1048">
        <v>3</v>
      </c>
      <c r="B8" s="1049" t="str">
        <f>IF('入力確認(2千万1円～)'!I6=0," ",'入力確認(2千万1円～)'!I6)</f>
        <v xml:space="preserve"> </v>
      </c>
      <c r="C8" s="1049"/>
      <c r="D8" s="123" t="s">
        <v>22</v>
      </c>
      <c r="E8" s="123">
        <f>'加入月(2千万1円～)'!H7</f>
        <v>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51">
        <f t="shared" si="1"/>
        <v>0</v>
      </c>
      <c r="T8" s="1051" t="s">
        <v>133</v>
      </c>
      <c r="U8" s="1051"/>
      <c r="V8" s="1051"/>
      <c r="W8" s="1052"/>
    </row>
    <row r="9" spans="1:25" ht="17.25" customHeight="1">
      <c r="A9" s="1048"/>
      <c r="B9" s="1049"/>
      <c r="C9" s="1049"/>
      <c r="D9" s="176" t="s">
        <v>23</v>
      </c>
      <c r="E9" s="176">
        <f>'加入月(2千万1円～)'!H7</f>
        <v>0</v>
      </c>
      <c r="F9" s="176" t="str">
        <f>IF(F8=0," ",1)</f>
        <v xml:space="preserve"> </v>
      </c>
      <c r="G9" s="176" t="str">
        <f t="shared" ref="G9:Q9" si="3">IF(G8=0," ",1)</f>
        <v xml:space="preserve"> </v>
      </c>
      <c r="H9" s="176" t="str">
        <f t="shared" si="3"/>
        <v xml:space="preserve"> </v>
      </c>
      <c r="I9" s="176" t="str">
        <f t="shared" si="3"/>
        <v xml:space="preserve"> </v>
      </c>
      <c r="J9" s="176" t="str">
        <f t="shared" si="3"/>
        <v xml:space="preserve"> </v>
      </c>
      <c r="K9" s="176" t="str">
        <f t="shared" si="3"/>
        <v xml:space="preserve"> </v>
      </c>
      <c r="L9" s="176" t="str">
        <f t="shared" si="3"/>
        <v xml:space="preserve"> </v>
      </c>
      <c r="M9" s="176" t="str">
        <f t="shared" si="3"/>
        <v xml:space="preserve"> </v>
      </c>
      <c r="N9" s="176" t="str">
        <f t="shared" si="3"/>
        <v xml:space="preserve"> </v>
      </c>
      <c r="O9" s="176" t="str">
        <f t="shared" si="3"/>
        <v xml:space="preserve"> </v>
      </c>
      <c r="P9" s="176" t="str">
        <f t="shared" si="3"/>
        <v xml:space="preserve"> </v>
      </c>
      <c r="Q9" s="176" t="str">
        <f t="shared" si="3"/>
        <v xml:space="preserve"> </v>
      </c>
      <c r="R9" s="51">
        <f t="shared" si="1"/>
        <v>0</v>
      </c>
      <c r="T9" s="1051"/>
      <c r="U9" s="1051"/>
      <c r="V9" s="1051"/>
      <c r="W9" s="1052"/>
    </row>
    <row r="10" spans="1:25" ht="17.25" customHeight="1" thickBot="1">
      <c r="A10" s="1048"/>
      <c r="B10" s="1049"/>
      <c r="C10" s="1049"/>
      <c r="D10" s="123" t="s">
        <v>24</v>
      </c>
      <c r="E10" s="123">
        <f>'加入月(2千万1円～)'!I7</f>
        <v>0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51">
        <f t="shared" si="1"/>
        <v>0</v>
      </c>
      <c r="T10" s="1053"/>
      <c r="U10" s="1053"/>
      <c r="V10" s="1053"/>
      <c r="W10" s="1054"/>
    </row>
    <row r="11" spans="1:25" ht="17.25" customHeight="1">
      <c r="A11" s="1048">
        <v>4</v>
      </c>
      <c r="B11" s="1049" t="str">
        <f>IF('入力確認(2千万1円～)'!I7=0," ",'入力確認(2千万1円～)'!I7)</f>
        <v xml:space="preserve"> </v>
      </c>
      <c r="C11" s="1049"/>
      <c r="D11" s="123" t="s">
        <v>22</v>
      </c>
      <c r="E11" s="123">
        <f>'加入月(2千万1円～)'!H8</f>
        <v>0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51">
        <f t="shared" si="1"/>
        <v>0</v>
      </c>
      <c r="T11" s="79"/>
    </row>
    <row r="12" spans="1:25" ht="17.25" customHeight="1">
      <c r="A12" s="1048"/>
      <c r="B12" s="1049"/>
      <c r="C12" s="1049"/>
      <c r="D12" s="176" t="s">
        <v>23</v>
      </c>
      <c r="E12" s="176">
        <f>'加入月(2千万1円～)'!H8</f>
        <v>0</v>
      </c>
      <c r="F12" s="176" t="str">
        <f>IF(F11=0," ",1)</f>
        <v xml:space="preserve"> </v>
      </c>
      <c r="G12" s="176" t="str">
        <f t="shared" ref="G12:Q12" si="4">IF(G11=0," ",1)</f>
        <v xml:space="preserve"> </v>
      </c>
      <c r="H12" s="176" t="str">
        <f t="shared" si="4"/>
        <v xml:space="preserve"> </v>
      </c>
      <c r="I12" s="176" t="str">
        <f t="shared" si="4"/>
        <v xml:space="preserve"> </v>
      </c>
      <c r="J12" s="176" t="str">
        <f t="shared" si="4"/>
        <v xml:space="preserve"> </v>
      </c>
      <c r="K12" s="176" t="str">
        <f t="shared" si="4"/>
        <v xml:space="preserve"> </v>
      </c>
      <c r="L12" s="176" t="str">
        <f t="shared" si="4"/>
        <v xml:space="preserve"> </v>
      </c>
      <c r="M12" s="176" t="str">
        <f t="shared" si="4"/>
        <v xml:space="preserve"> </v>
      </c>
      <c r="N12" s="176" t="str">
        <f t="shared" si="4"/>
        <v xml:space="preserve"> </v>
      </c>
      <c r="O12" s="176" t="str">
        <f t="shared" si="4"/>
        <v xml:space="preserve"> </v>
      </c>
      <c r="P12" s="176" t="str">
        <f t="shared" si="4"/>
        <v xml:space="preserve"> </v>
      </c>
      <c r="Q12" s="176" t="str">
        <f t="shared" si="4"/>
        <v xml:space="preserve"> </v>
      </c>
      <c r="R12" s="51">
        <f t="shared" si="1"/>
        <v>0</v>
      </c>
    </row>
    <row r="13" spans="1:25" ht="17.25" customHeight="1">
      <c r="A13" s="1048"/>
      <c r="B13" s="1049"/>
      <c r="C13" s="1049"/>
      <c r="D13" s="123" t="s">
        <v>24</v>
      </c>
      <c r="E13" s="123">
        <f>'加入月(2千万1円～)'!I8</f>
        <v>0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51">
        <f t="shared" si="1"/>
        <v>0</v>
      </c>
    </row>
    <row r="14" spans="1:25" ht="17.25" customHeight="1">
      <c r="A14" s="1048">
        <v>5</v>
      </c>
      <c r="B14" s="1049" t="str">
        <f>IF('入力確認(2千万1円～)'!I8=0," ",'入力確認(2千万1円～)'!I8)</f>
        <v xml:space="preserve"> </v>
      </c>
      <c r="C14" s="1049"/>
      <c r="D14" s="123" t="s">
        <v>22</v>
      </c>
      <c r="E14" s="123">
        <f>'加入月(2千万1円～)'!H9</f>
        <v>0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51">
        <f t="shared" si="1"/>
        <v>0</v>
      </c>
    </row>
    <row r="15" spans="1:25" ht="17.25" customHeight="1">
      <c r="A15" s="1048"/>
      <c r="B15" s="1049"/>
      <c r="C15" s="1049"/>
      <c r="D15" s="176" t="s">
        <v>23</v>
      </c>
      <c r="E15" s="176">
        <f>'加入月(2千万1円～)'!H9</f>
        <v>0</v>
      </c>
      <c r="F15" s="176" t="str">
        <f>IF(F14=0," ",1)</f>
        <v xml:space="preserve"> </v>
      </c>
      <c r="G15" s="176" t="str">
        <f>IF(G14=0," ",1)</f>
        <v xml:space="preserve"> </v>
      </c>
      <c r="H15" s="176" t="str">
        <f t="shared" ref="H15:Q15" si="5">IF(H14=0," ",1)</f>
        <v xml:space="preserve"> </v>
      </c>
      <c r="I15" s="176" t="str">
        <f t="shared" si="5"/>
        <v xml:space="preserve"> </v>
      </c>
      <c r="J15" s="176" t="str">
        <f t="shared" si="5"/>
        <v xml:space="preserve"> </v>
      </c>
      <c r="K15" s="176" t="str">
        <f t="shared" si="5"/>
        <v xml:space="preserve"> </v>
      </c>
      <c r="L15" s="176" t="str">
        <f t="shared" si="5"/>
        <v xml:space="preserve"> </v>
      </c>
      <c r="M15" s="176" t="str">
        <f t="shared" si="5"/>
        <v xml:space="preserve"> </v>
      </c>
      <c r="N15" s="176" t="str">
        <f t="shared" si="5"/>
        <v xml:space="preserve"> </v>
      </c>
      <c r="O15" s="176" t="str">
        <f t="shared" si="5"/>
        <v xml:space="preserve"> </v>
      </c>
      <c r="P15" s="176" t="str">
        <f t="shared" si="5"/>
        <v xml:space="preserve"> </v>
      </c>
      <c r="Q15" s="176" t="str">
        <f t="shared" si="5"/>
        <v xml:space="preserve"> </v>
      </c>
      <c r="R15" s="51">
        <f t="shared" si="1"/>
        <v>0</v>
      </c>
    </row>
    <row r="16" spans="1:25" ht="17.25" customHeight="1">
      <c r="A16" s="1048"/>
      <c r="B16" s="1049"/>
      <c r="C16" s="1049"/>
      <c r="D16" s="123" t="s">
        <v>24</v>
      </c>
      <c r="E16" s="123">
        <f>'加入月(2千万1円～)'!I9</f>
        <v>0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51">
        <f t="shared" si="1"/>
        <v>0</v>
      </c>
    </row>
    <row r="17" spans="1:20" ht="17.25" customHeight="1">
      <c r="A17" s="1048">
        <v>6</v>
      </c>
      <c r="B17" s="1049" t="str">
        <f>IF('入力確認(2千万1円～)'!I9=0," ",'入力確認(2千万1円～)'!I9)</f>
        <v xml:space="preserve"> </v>
      </c>
      <c r="C17" s="1049"/>
      <c r="D17" s="123" t="s">
        <v>22</v>
      </c>
      <c r="E17" s="123">
        <f>'加入月(2千万1円～)'!H10</f>
        <v>0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51">
        <f t="shared" si="1"/>
        <v>0</v>
      </c>
    </row>
    <row r="18" spans="1:20" ht="17.25" customHeight="1">
      <c r="A18" s="1048"/>
      <c r="B18" s="1049"/>
      <c r="C18" s="1049"/>
      <c r="D18" s="176" t="s">
        <v>23</v>
      </c>
      <c r="E18" s="176">
        <f>'加入月(2千万1円～)'!H10</f>
        <v>0</v>
      </c>
      <c r="F18" s="176" t="str">
        <f>IF(F17=0," ",1)</f>
        <v xml:space="preserve"> </v>
      </c>
      <c r="G18" s="176" t="str">
        <f t="shared" ref="G18:Q18" si="6">IF(G17=0," ",1)</f>
        <v xml:space="preserve"> </v>
      </c>
      <c r="H18" s="176" t="str">
        <f t="shared" si="6"/>
        <v xml:space="preserve"> </v>
      </c>
      <c r="I18" s="176" t="str">
        <f t="shared" si="6"/>
        <v xml:space="preserve"> </v>
      </c>
      <c r="J18" s="176" t="str">
        <f t="shared" si="6"/>
        <v xml:space="preserve"> </v>
      </c>
      <c r="K18" s="176" t="str">
        <f t="shared" si="6"/>
        <v xml:space="preserve"> </v>
      </c>
      <c r="L18" s="176" t="str">
        <f t="shared" si="6"/>
        <v xml:space="preserve"> </v>
      </c>
      <c r="M18" s="176" t="str">
        <f t="shared" si="6"/>
        <v xml:space="preserve"> </v>
      </c>
      <c r="N18" s="176" t="str">
        <f t="shared" si="6"/>
        <v xml:space="preserve"> </v>
      </c>
      <c r="O18" s="176" t="str">
        <f t="shared" si="6"/>
        <v xml:space="preserve"> </v>
      </c>
      <c r="P18" s="176" t="str">
        <f t="shared" si="6"/>
        <v xml:space="preserve"> </v>
      </c>
      <c r="Q18" s="176" t="str">
        <f t="shared" si="6"/>
        <v xml:space="preserve"> </v>
      </c>
      <c r="R18" s="51">
        <f t="shared" si="1"/>
        <v>0</v>
      </c>
    </row>
    <row r="19" spans="1:20" ht="17.25" customHeight="1">
      <c r="A19" s="1048"/>
      <c r="B19" s="1049"/>
      <c r="C19" s="1049"/>
      <c r="D19" s="123" t="s">
        <v>24</v>
      </c>
      <c r="E19" s="123">
        <f>'加入月(2千万1円～)'!I10</f>
        <v>0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51">
        <f t="shared" si="1"/>
        <v>0</v>
      </c>
    </row>
    <row r="20" spans="1:20" ht="17.25" customHeight="1">
      <c r="A20" s="1048">
        <v>7</v>
      </c>
      <c r="B20" s="1049" t="str">
        <f>IF('入力確認(2千万1円～)'!I10=0," ",'入力確認(2千万1円～)'!I10)</f>
        <v xml:space="preserve"> </v>
      </c>
      <c r="C20" s="1049"/>
      <c r="D20" s="123" t="s">
        <v>22</v>
      </c>
      <c r="E20" s="123">
        <f>'加入月(2千万1円～)'!H11</f>
        <v>0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51">
        <f t="shared" si="1"/>
        <v>0</v>
      </c>
    </row>
    <row r="21" spans="1:20" ht="17.25" customHeight="1">
      <c r="A21" s="1048"/>
      <c r="B21" s="1049"/>
      <c r="C21" s="1049"/>
      <c r="D21" s="176" t="s">
        <v>23</v>
      </c>
      <c r="E21" s="176">
        <f>'加入月(2千万1円～)'!H11</f>
        <v>0</v>
      </c>
      <c r="F21" s="176" t="str">
        <f>IF(F20=0," ",1)</f>
        <v xml:space="preserve"> </v>
      </c>
      <c r="G21" s="176" t="str">
        <f t="shared" ref="G21:Q21" si="7">IF(G20=0," ",1)</f>
        <v xml:space="preserve"> </v>
      </c>
      <c r="H21" s="176" t="str">
        <f t="shared" si="7"/>
        <v xml:space="preserve"> </v>
      </c>
      <c r="I21" s="176" t="str">
        <f t="shared" si="7"/>
        <v xml:space="preserve"> </v>
      </c>
      <c r="J21" s="176" t="str">
        <f t="shared" si="7"/>
        <v xml:space="preserve"> </v>
      </c>
      <c r="K21" s="176" t="str">
        <f t="shared" si="7"/>
        <v xml:space="preserve"> </v>
      </c>
      <c r="L21" s="176" t="str">
        <f t="shared" si="7"/>
        <v xml:space="preserve"> </v>
      </c>
      <c r="M21" s="176" t="str">
        <f t="shared" si="7"/>
        <v xml:space="preserve"> </v>
      </c>
      <c r="N21" s="176" t="str">
        <f t="shared" si="7"/>
        <v xml:space="preserve"> </v>
      </c>
      <c r="O21" s="176" t="str">
        <f t="shared" si="7"/>
        <v xml:space="preserve"> </v>
      </c>
      <c r="P21" s="176" t="str">
        <f t="shared" si="7"/>
        <v xml:space="preserve"> </v>
      </c>
      <c r="Q21" s="176" t="str">
        <f t="shared" si="7"/>
        <v xml:space="preserve"> </v>
      </c>
      <c r="R21" s="51">
        <f t="shared" si="1"/>
        <v>0</v>
      </c>
    </row>
    <row r="22" spans="1:20" ht="17.25" customHeight="1">
      <c r="A22" s="1048"/>
      <c r="B22" s="1049"/>
      <c r="C22" s="1049"/>
      <c r="D22" s="123" t="s">
        <v>24</v>
      </c>
      <c r="E22" s="123">
        <f>'加入月(2千万1円～)'!I11</f>
        <v>0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51">
        <f t="shared" si="1"/>
        <v>0</v>
      </c>
    </row>
    <row r="23" spans="1:20" ht="17.25" customHeight="1">
      <c r="A23" s="1048">
        <v>8</v>
      </c>
      <c r="B23" s="1049" t="str">
        <f>IF('入力確認(2千万1円～)'!I11=0," ",'入力確認(2千万1円～)'!I11)</f>
        <v xml:space="preserve"> </v>
      </c>
      <c r="C23" s="1049"/>
      <c r="D23" s="123" t="s">
        <v>22</v>
      </c>
      <c r="E23" s="123">
        <f>'加入月(2千万1円～)'!H12</f>
        <v>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51">
        <f t="shared" si="1"/>
        <v>0</v>
      </c>
    </row>
    <row r="24" spans="1:20" ht="17.25" customHeight="1">
      <c r="A24" s="1048"/>
      <c r="B24" s="1049"/>
      <c r="C24" s="1049"/>
      <c r="D24" s="176" t="s">
        <v>23</v>
      </c>
      <c r="E24" s="176">
        <f>'加入月(2千万1円～)'!H12</f>
        <v>0</v>
      </c>
      <c r="F24" s="176" t="str">
        <f>IF(F23=0," ",1)</f>
        <v xml:space="preserve"> </v>
      </c>
      <c r="G24" s="176" t="str">
        <f t="shared" ref="G24:Q24" si="8">IF(G23=0," ",1)</f>
        <v xml:space="preserve"> </v>
      </c>
      <c r="H24" s="176" t="str">
        <f t="shared" si="8"/>
        <v xml:space="preserve"> </v>
      </c>
      <c r="I24" s="176" t="str">
        <f t="shared" si="8"/>
        <v xml:space="preserve"> </v>
      </c>
      <c r="J24" s="176" t="str">
        <f t="shared" si="8"/>
        <v xml:space="preserve"> </v>
      </c>
      <c r="K24" s="176" t="str">
        <f t="shared" si="8"/>
        <v xml:space="preserve"> </v>
      </c>
      <c r="L24" s="176" t="str">
        <f t="shared" si="8"/>
        <v xml:space="preserve"> </v>
      </c>
      <c r="M24" s="176" t="str">
        <f t="shared" si="8"/>
        <v xml:space="preserve"> </v>
      </c>
      <c r="N24" s="176" t="str">
        <f t="shared" si="8"/>
        <v xml:space="preserve"> </v>
      </c>
      <c r="O24" s="176" t="str">
        <f t="shared" si="8"/>
        <v xml:space="preserve"> </v>
      </c>
      <c r="P24" s="176" t="str">
        <f t="shared" si="8"/>
        <v xml:space="preserve"> </v>
      </c>
      <c r="Q24" s="176" t="str">
        <f t="shared" si="8"/>
        <v xml:space="preserve"> </v>
      </c>
      <c r="R24" s="51">
        <f t="shared" si="1"/>
        <v>0</v>
      </c>
    </row>
    <row r="25" spans="1:20" ht="17.25" customHeight="1">
      <c r="A25" s="1048"/>
      <c r="B25" s="1049"/>
      <c r="C25" s="1049"/>
      <c r="D25" s="123" t="s">
        <v>24</v>
      </c>
      <c r="E25" s="123">
        <f>'加入月(2千万1円～)'!I12</f>
        <v>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51">
        <f t="shared" si="1"/>
        <v>0</v>
      </c>
    </row>
    <row r="28" spans="1:20" ht="18" customHeight="1">
      <c r="B28" s="820"/>
      <c r="C28" s="820"/>
      <c r="E28" s="1044" t="s">
        <v>0</v>
      </c>
      <c r="F28" s="1045"/>
      <c r="H28" s="1044" t="s">
        <v>2</v>
      </c>
      <c r="I28" s="1045"/>
      <c r="K28" s="1044" t="s">
        <v>10</v>
      </c>
      <c r="L28" s="1045"/>
      <c r="S28" s="51"/>
      <c r="T28" s="51"/>
    </row>
    <row r="29" spans="1:20" ht="13.5" thickBot="1">
      <c r="B29" s="820"/>
      <c r="C29" s="820"/>
      <c r="E29" s="1046"/>
      <c r="F29" s="1047"/>
      <c r="H29" s="1046"/>
      <c r="I29" s="1047"/>
      <c r="K29" s="1046"/>
      <c r="L29" s="1047"/>
      <c r="S29" s="51"/>
      <c r="T29" s="51"/>
    </row>
    <row r="30" spans="1:20">
      <c r="S30" s="51"/>
      <c r="T30" s="51"/>
    </row>
  </sheetData>
  <protectedRanges>
    <protectedRange sqref="F25:Q25 F22:Q23 F19:Q20 F2:Q2 F13:Q14 F16:Q17 F4:Q5 F7:Q8 F10:Q11" name="範囲1"/>
  </protectedRanges>
  <mergeCells count="25">
    <mergeCell ref="E28:F29"/>
    <mergeCell ref="H28:I29"/>
    <mergeCell ref="K28:L29"/>
    <mergeCell ref="A17:A19"/>
    <mergeCell ref="B17:C19"/>
    <mergeCell ref="A20:A22"/>
    <mergeCell ref="B20:C22"/>
    <mergeCell ref="A23:A25"/>
    <mergeCell ref="B23:C25"/>
    <mergeCell ref="A11:A13"/>
    <mergeCell ref="B11:C13"/>
    <mergeCell ref="A14:A16"/>
    <mergeCell ref="B14:C16"/>
    <mergeCell ref="B28:C29"/>
    <mergeCell ref="A5:A7"/>
    <mergeCell ref="B5:C7"/>
    <mergeCell ref="T6:W6"/>
    <mergeCell ref="A8:A10"/>
    <mergeCell ref="B8:C10"/>
    <mergeCell ref="T8:W10"/>
    <mergeCell ref="B1:C1"/>
    <mergeCell ref="A2:A4"/>
    <mergeCell ref="B2:C4"/>
    <mergeCell ref="S2:S3"/>
    <mergeCell ref="T3:X4"/>
  </mergeCells>
  <phoneticPr fontId="2"/>
  <conditionalFormatting sqref="E2">
    <cfRule type="cellIs" dxfId="27" priority="1" stopIfTrue="1" operator="notEqual">
      <formula>$R$2</formula>
    </cfRule>
  </conditionalFormatting>
  <conditionalFormatting sqref="E3">
    <cfRule type="cellIs" dxfId="26" priority="2" stopIfTrue="1" operator="notEqual">
      <formula>$R$3</formula>
    </cfRule>
  </conditionalFormatting>
  <conditionalFormatting sqref="E4">
    <cfRule type="cellIs" dxfId="25" priority="3" stopIfTrue="1" operator="notEqual">
      <formula>$R$4</formula>
    </cfRule>
  </conditionalFormatting>
  <conditionalFormatting sqref="E5">
    <cfRule type="cellIs" dxfId="24" priority="4" stopIfTrue="1" operator="notEqual">
      <formula>$R$5</formula>
    </cfRule>
  </conditionalFormatting>
  <conditionalFormatting sqref="E6">
    <cfRule type="cellIs" dxfId="23" priority="5" stopIfTrue="1" operator="notEqual">
      <formula>$R$6</formula>
    </cfRule>
  </conditionalFormatting>
  <conditionalFormatting sqref="E7">
    <cfRule type="cellIs" dxfId="22" priority="6" stopIfTrue="1" operator="notEqual">
      <formula>$R$7</formula>
    </cfRule>
  </conditionalFormatting>
  <conditionalFormatting sqref="E8">
    <cfRule type="cellIs" dxfId="21" priority="7" stopIfTrue="1" operator="notEqual">
      <formula>$R$8</formula>
    </cfRule>
  </conditionalFormatting>
  <conditionalFormatting sqref="E9">
    <cfRule type="cellIs" dxfId="20" priority="8" stopIfTrue="1" operator="notEqual">
      <formula>$R$9</formula>
    </cfRule>
  </conditionalFormatting>
  <conditionalFormatting sqref="E10">
    <cfRule type="cellIs" dxfId="19" priority="9" stopIfTrue="1" operator="notEqual">
      <formula>$R$10</formula>
    </cfRule>
  </conditionalFormatting>
  <conditionalFormatting sqref="E11">
    <cfRule type="cellIs" dxfId="18" priority="10" stopIfTrue="1" operator="notEqual">
      <formula>$R$11</formula>
    </cfRule>
  </conditionalFormatting>
  <conditionalFormatting sqref="E12">
    <cfRule type="cellIs" dxfId="17" priority="11" stopIfTrue="1" operator="notEqual">
      <formula>$R$12</formula>
    </cfRule>
  </conditionalFormatting>
  <conditionalFormatting sqref="E13">
    <cfRule type="cellIs" dxfId="16" priority="12" stopIfTrue="1" operator="notEqual">
      <formula>$R$13</formula>
    </cfRule>
  </conditionalFormatting>
  <conditionalFormatting sqref="E14">
    <cfRule type="cellIs" dxfId="15" priority="13" stopIfTrue="1" operator="notEqual">
      <formula>$R$14</formula>
    </cfRule>
  </conditionalFormatting>
  <conditionalFormatting sqref="E15">
    <cfRule type="cellIs" dxfId="14" priority="14" stopIfTrue="1" operator="notEqual">
      <formula>$R$15</formula>
    </cfRule>
  </conditionalFormatting>
  <conditionalFormatting sqref="E16">
    <cfRule type="cellIs" dxfId="13" priority="15" stopIfTrue="1" operator="notEqual">
      <formula>$R$16</formula>
    </cfRule>
  </conditionalFormatting>
  <conditionalFormatting sqref="E17">
    <cfRule type="cellIs" dxfId="12" priority="16" stopIfTrue="1" operator="notEqual">
      <formula>$R$17</formula>
    </cfRule>
  </conditionalFormatting>
  <conditionalFormatting sqref="E18">
    <cfRule type="cellIs" dxfId="11" priority="17" stopIfTrue="1" operator="notEqual">
      <formula>$R$18</formula>
    </cfRule>
  </conditionalFormatting>
  <conditionalFormatting sqref="E19">
    <cfRule type="cellIs" dxfId="10" priority="18" stopIfTrue="1" operator="notEqual">
      <formula>$R$19</formula>
    </cfRule>
  </conditionalFormatting>
  <conditionalFormatting sqref="E20">
    <cfRule type="cellIs" dxfId="9" priority="19" stopIfTrue="1" operator="notEqual">
      <formula>$R$20</formula>
    </cfRule>
  </conditionalFormatting>
  <conditionalFormatting sqref="E21">
    <cfRule type="cellIs" dxfId="8" priority="20" stopIfTrue="1" operator="notEqual">
      <formula>$R$21</formula>
    </cfRule>
  </conditionalFormatting>
  <conditionalFormatting sqref="E22">
    <cfRule type="cellIs" dxfId="7" priority="21" stopIfTrue="1" operator="notEqual">
      <formula>$R$22</formula>
    </cfRule>
  </conditionalFormatting>
  <conditionalFormatting sqref="E23">
    <cfRule type="cellIs" dxfId="6" priority="22" stopIfTrue="1" operator="notEqual">
      <formula>$R$23</formula>
    </cfRule>
  </conditionalFormatting>
  <conditionalFormatting sqref="E24">
    <cfRule type="cellIs" dxfId="5" priority="23" stopIfTrue="1" operator="notEqual">
      <formula>$R$24</formula>
    </cfRule>
  </conditionalFormatting>
  <conditionalFormatting sqref="E25">
    <cfRule type="cellIs" dxfId="4" priority="24" stopIfTrue="1" operator="notEqual">
      <formula>$R$25</formula>
    </cfRule>
  </conditionalFormatting>
  <dataValidations count="1">
    <dataValidation type="whole" allowBlank="1" showInputMessage="1" showErrorMessage="1" sqref="F13:Q14 F2:Q2 F7:Q8 F19:Q20 F4:Q5 F16:Q17 F22:Q23 F25:Q25 F10:Q11" xr:uid="{00000000-0002-0000-1500-000000000000}">
      <formula1>1</formula1>
      <formula2>1</formula2>
    </dataValidation>
  </dataValidations>
  <hyperlinks>
    <hyperlink ref="E28" location="個人加入者名!A1" display="加入者名" xr:uid="{00000000-0004-0000-1500-000000000000}"/>
    <hyperlink ref="H28" location="加入月数!A1" display="加入月数" xr:uid="{00000000-0004-0000-1500-000001000000}"/>
    <hyperlink ref="K28" location="所得額!A1" display="所得額" xr:uid="{00000000-0004-0000-1500-000002000000}"/>
    <hyperlink ref="T8:W10" location="月割税額!A1" display="月　割　税　額" xr:uid="{00000000-0004-0000-1500-000003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Pict="0" macro="[0]!限超月割クリア">
                <anchor moveWithCells="1" sizeWithCells="1">
                  <from>
                    <xdr:col>12</xdr:col>
                    <xdr:colOff>546100</xdr:colOff>
                    <xdr:row>27</xdr:row>
                    <xdr:rowOff>31750</xdr:rowOff>
                  </from>
                  <to>
                    <xdr:col>15</xdr:col>
                    <xdr:colOff>450850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7">
    <tabColor rgb="FF66CCFF"/>
  </sheetPr>
  <dimension ref="A1:U36"/>
  <sheetViews>
    <sheetView showGridLines="0" view="pageBreakPreview" topLeftCell="B1" zoomScale="70" zoomScaleNormal="70" workbookViewId="0">
      <selection activeCell="P8" sqref="P8"/>
    </sheetView>
  </sheetViews>
  <sheetFormatPr defaultColWidth="9" defaultRowHeight="13"/>
  <cols>
    <col min="1" max="1" width="3" style="1" customWidth="1"/>
    <col min="2" max="3" width="6.26953125" style="1" customWidth="1"/>
    <col min="4" max="4" width="9.6328125" style="1" bestFit="1" customWidth="1"/>
    <col min="5" max="5" width="10.26953125" style="1" bestFit="1" customWidth="1"/>
    <col min="6" max="17" width="8.6328125" style="1" customWidth="1"/>
    <col min="18" max="18" width="12.6328125" style="1" customWidth="1"/>
    <col min="19" max="19" width="3.7265625" style="1" customWidth="1"/>
    <col min="20" max="21" width="7.90625" style="53" customWidth="1"/>
    <col min="22" max="16384" width="9" style="1"/>
  </cols>
  <sheetData>
    <row r="1" spans="1:21" ht="18" customHeight="1">
      <c r="A1" s="192"/>
      <c r="B1" s="1091" t="s">
        <v>3</v>
      </c>
      <c r="C1" s="1092"/>
      <c r="D1" s="193"/>
      <c r="E1" s="194" t="s">
        <v>61</v>
      </c>
      <c r="F1" s="195" t="s">
        <v>49</v>
      </c>
      <c r="G1" s="196" t="s">
        <v>50</v>
      </c>
      <c r="H1" s="196" t="s">
        <v>51</v>
      </c>
      <c r="I1" s="196" t="s">
        <v>52</v>
      </c>
      <c r="J1" s="196" t="s">
        <v>53</v>
      </c>
      <c r="K1" s="196" t="s">
        <v>54</v>
      </c>
      <c r="L1" s="196" t="s">
        <v>55</v>
      </c>
      <c r="M1" s="196" t="s">
        <v>56</v>
      </c>
      <c r="N1" s="196" t="s">
        <v>57</v>
      </c>
      <c r="O1" s="196" t="s">
        <v>58</v>
      </c>
      <c r="P1" s="196" t="s">
        <v>59</v>
      </c>
      <c r="Q1" s="197" t="s">
        <v>60</v>
      </c>
      <c r="R1" s="198" t="s">
        <v>1</v>
      </c>
      <c r="S1" s="61"/>
    </row>
    <row r="2" spans="1:21" ht="18.75" customHeight="1">
      <c r="A2" s="1088">
        <v>1</v>
      </c>
      <c r="B2" s="1075" t="str">
        <f>'入力確認(2千万1円～)'!I4</f>
        <v>世帯主</v>
      </c>
      <c r="C2" s="1076"/>
      <c r="D2" s="201" t="s">
        <v>22</v>
      </c>
      <c r="E2" s="202">
        <f>'税額(2千万1円～)'!N7</f>
        <v>0</v>
      </c>
      <c r="F2" s="203">
        <f>IF('月割入力(2千万1円～)'!F2=1,E2,0)</f>
        <v>0</v>
      </c>
      <c r="G2" s="204">
        <f>IF('月割入力(2千万1円～)'!G2=1,E2,0)</f>
        <v>0</v>
      </c>
      <c r="H2" s="204">
        <f>IF('月割入力(2千万1円～)'!H2=1,E2,0)</f>
        <v>0</v>
      </c>
      <c r="I2" s="204">
        <f>IF('月割入力(2千万1円～)'!I2=1,E2,0)</f>
        <v>0</v>
      </c>
      <c r="J2" s="204">
        <f>IF('月割入力(2千万1円～)'!J2=1,E2,0)</f>
        <v>0</v>
      </c>
      <c r="K2" s="204">
        <f>IF('月割入力(2千万1円～)'!K2=1,E2,0)</f>
        <v>0</v>
      </c>
      <c r="L2" s="204">
        <f>IF('月割入力(2千万1円～)'!L2=1,E2,0)</f>
        <v>0</v>
      </c>
      <c r="M2" s="204">
        <f>IF('月割入力(2千万1円～)'!M2=1,E2,0)</f>
        <v>0</v>
      </c>
      <c r="N2" s="204">
        <f>IF('月割入力(2千万1円～)'!N2=1,E2,0)</f>
        <v>0</v>
      </c>
      <c r="O2" s="204">
        <f>IF('月割入力(2千万1円～)'!O2=1,E2,0)</f>
        <v>0</v>
      </c>
      <c r="P2" s="204">
        <f>IF('月割入力(2千万1円～)'!P2=1,E2,0)</f>
        <v>0</v>
      </c>
      <c r="Q2" s="205">
        <f>IF('月割入力(2千万1円～)'!Q2=1,E2,0)</f>
        <v>0</v>
      </c>
      <c r="R2" s="206">
        <f>SUM(F2:Q2)</f>
        <v>0</v>
      </c>
      <c r="S2" s="2"/>
    </row>
    <row r="3" spans="1:21" ht="18.75" customHeight="1">
      <c r="A3" s="1089"/>
      <c r="B3" s="1077"/>
      <c r="C3" s="1078"/>
      <c r="D3" s="120" t="s">
        <v>23</v>
      </c>
      <c r="E3" s="49">
        <f>'税額(2千万1円～)'!N8</f>
        <v>0</v>
      </c>
      <c r="F3" s="46">
        <f>IF('月割入力(2千万1円～)'!F3=1,E3,0)</f>
        <v>0</v>
      </c>
      <c r="G3" s="42">
        <f>IF('月割入力(2千万1円～)'!G3=1,E3,0)</f>
        <v>0</v>
      </c>
      <c r="H3" s="42">
        <f>IF('月割入力(2千万1円～)'!H3=1,E3,0)</f>
        <v>0</v>
      </c>
      <c r="I3" s="42">
        <f>IF('月割入力(2千万1円～)'!I3=1,E3,0)</f>
        <v>0</v>
      </c>
      <c r="J3" s="42">
        <f>IF('月割入力(2千万1円～)'!J3=1,E3,0)</f>
        <v>0</v>
      </c>
      <c r="K3" s="42">
        <f>IF('月割入力(2千万1円～)'!K3=1,E3,0)</f>
        <v>0</v>
      </c>
      <c r="L3" s="42">
        <f>IF('月割入力(2千万1円～)'!L3=1,E3,0)</f>
        <v>0</v>
      </c>
      <c r="M3" s="42">
        <f>IF('月割入力(2千万1円～)'!M3=1,E3,0)</f>
        <v>0</v>
      </c>
      <c r="N3" s="42">
        <f>IF('月割入力(2千万1円～)'!N3=1,E3,0)</f>
        <v>0</v>
      </c>
      <c r="O3" s="42">
        <f>IF('月割入力(2千万1円～)'!O3=1,E3,0)</f>
        <v>0</v>
      </c>
      <c r="P3" s="42">
        <f>IF('月割入力(2千万1円～)'!P3=1,E3,0)</f>
        <v>0</v>
      </c>
      <c r="Q3" s="187">
        <f>IF('月割入力(2千万1円～)'!Q3=1,E3,0)</f>
        <v>0</v>
      </c>
      <c r="R3" s="190">
        <f t="shared" ref="R3:R25" si="0">SUM(F3:Q3)</f>
        <v>0</v>
      </c>
      <c r="S3" s="2"/>
      <c r="T3" s="1"/>
      <c r="U3" s="1"/>
    </row>
    <row r="4" spans="1:21" ht="18.75" customHeight="1">
      <c r="A4" s="1090"/>
      <c r="B4" s="1079"/>
      <c r="C4" s="1080"/>
      <c r="D4" s="207" t="s">
        <v>24</v>
      </c>
      <c r="E4" s="208">
        <f>'税額(2千万1円～)'!N9</f>
        <v>0</v>
      </c>
      <c r="F4" s="209">
        <f>IF('月割入力(2千万1円～)'!F4=1,E4,0)</f>
        <v>0</v>
      </c>
      <c r="G4" s="210">
        <f>IF('月割入力(2千万1円～)'!G4=1,E4,0)</f>
        <v>0</v>
      </c>
      <c r="H4" s="210">
        <f>IF('月割入力(2千万1円～)'!H4=1,E4,0)</f>
        <v>0</v>
      </c>
      <c r="I4" s="210">
        <f>IF('月割入力(2千万1円～)'!I4=1,E4,0)</f>
        <v>0</v>
      </c>
      <c r="J4" s="210">
        <f>IF('月割入力(2千万1円～)'!J4=1,E4,0)</f>
        <v>0</v>
      </c>
      <c r="K4" s="210">
        <f>IF('月割入力(2千万1円～)'!K4=1,E4,0)</f>
        <v>0</v>
      </c>
      <c r="L4" s="210">
        <f>IF('月割入力(2千万1円～)'!L4=1,E4,0)</f>
        <v>0</v>
      </c>
      <c r="M4" s="210">
        <f>IF('月割入力(2千万1円～)'!M4=1,E4,0)</f>
        <v>0</v>
      </c>
      <c r="N4" s="210">
        <f>IF('月割入力(2千万1円～)'!N4=1,E4,0)</f>
        <v>0</v>
      </c>
      <c r="O4" s="210">
        <f>IF('月割入力(2千万1円～)'!O4=1,E4,0)</f>
        <v>0</v>
      </c>
      <c r="P4" s="210">
        <f>IF('月割入力(2千万1円～)'!P4=1,E4,0)</f>
        <v>0</v>
      </c>
      <c r="Q4" s="211">
        <f>IF('月割入力(2千万1円～)'!Q4=1,E4,0)</f>
        <v>0</v>
      </c>
      <c r="R4" s="191">
        <f t="shared" si="0"/>
        <v>0</v>
      </c>
      <c r="S4" s="2"/>
    </row>
    <row r="5" spans="1:21" ht="18.75" customHeight="1" thickBot="1">
      <c r="A5" s="1073">
        <v>2</v>
      </c>
      <c r="B5" s="1084">
        <f>'入力確認(2千万1円～)'!I5</f>
        <v>0</v>
      </c>
      <c r="C5" s="1085"/>
      <c r="D5" s="119" t="s">
        <v>22</v>
      </c>
      <c r="E5" s="48">
        <f>'税額(2千万1円～)'!N10</f>
        <v>0</v>
      </c>
      <c r="F5" s="45">
        <f>IF('月割入力(2千万1円～)'!F5=1,E5,0)</f>
        <v>0</v>
      </c>
      <c r="G5" s="44">
        <f>IF('月割入力(2千万1円～)'!G5=1,E5,0)</f>
        <v>0</v>
      </c>
      <c r="H5" s="44">
        <f>IF('月割入力(2千万1円～)'!H5=1,E5,0)</f>
        <v>0</v>
      </c>
      <c r="I5" s="44">
        <f>IF('月割入力(2千万1円～)'!I5=1,E5,0)</f>
        <v>0</v>
      </c>
      <c r="J5" s="44">
        <f>IF('月割入力(2千万1円～)'!J5=1,E5,0)</f>
        <v>0</v>
      </c>
      <c r="K5" s="44">
        <f>IF('月割入力(2千万1円～)'!K5=1,E5,0)</f>
        <v>0</v>
      </c>
      <c r="L5" s="44">
        <f>IF('月割入力(2千万1円～)'!L5=1,E5,0)</f>
        <v>0</v>
      </c>
      <c r="M5" s="44">
        <f>IF('月割入力(2千万1円～)'!M5=1,E5,0)</f>
        <v>0</v>
      </c>
      <c r="N5" s="44">
        <f>IF('月割入力(2千万1円～)'!N5=1,E5,0)</f>
        <v>0</v>
      </c>
      <c r="O5" s="44">
        <f>IF('月割入力(2千万1円～)'!O5=1,E5,0)</f>
        <v>0</v>
      </c>
      <c r="P5" s="44">
        <f>IF('月割入力(2千万1円～)'!P5=1,E5,0)</f>
        <v>0</v>
      </c>
      <c r="Q5" s="186">
        <f>IF('月割入力(2千万1円～)'!Q5=1,E5,0)</f>
        <v>0</v>
      </c>
      <c r="R5" s="189">
        <f t="shared" si="0"/>
        <v>0</v>
      </c>
      <c r="S5" s="2"/>
      <c r="T5" s="1083" t="s">
        <v>0</v>
      </c>
      <c r="U5" s="1047"/>
    </row>
    <row r="6" spans="1:21" ht="18.75" customHeight="1">
      <c r="A6" s="1073"/>
      <c r="B6" s="1077"/>
      <c r="C6" s="1078"/>
      <c r="D6" s="120" t="s">
        <v>23</v>
      </c>
      <c r="E6" s="49">
        <f>'税額(2千万1円～)'!N11</f>
        <v>0</v>
      </c>
      <c r="F6" s="46">
        <f>IF('月割入力(2千万1円～)'!F6=1,E6,0)</f>
        <v>0</v>
      </c>
      <c r="G6" s="42">
        <f>IF('月割入力(2千万1円～)'!G6=1,E6,0)</f>
        <v>0</v>
      </c>
      <c r="H6" s="42">
        <f>IF('月割入力(2千万1円～)'!H6=1,E6,0)</f>
        <v>0</v>
      </c>
      <c r="I6" s="42">
        <f>IF('月割入力(2千万1円～)'!I6=1,E6,0)</f>
        <v>0</v>
      </c>
      <c r="J6" s="42">
        <f>IF('月割入力(2千万1円～)'!J6=1,E6,0)</f>
        <v>0</v>
      </c>
      <c r="K6" s="42">
        <f>IF('月割入力(2千万1円～)'!K6=1,E6,0)</f>
        <v>0</v>
      </c>
      <c r="L6" s="42">
        <f>IF('月割入力(2千万1円～)'!L6=1,E6,0)</f>
        <v>0</v>
      </c>
      <c r="M6" s="42">
        <f>IF('月割入力(2千万1円～)'!M6=1,E6,0)</f>
        <v>0</v>
      </c>
      <c r="N6" s="42">
        <f>IF('月割入力(2千万1円～)'!N6=1,E6,0)</f>
        <v>0</v>
      </c>
      <c r="O6" s="42">
        <f>IF('月割入力(2千万1円～)'!O6=1,E6,0)</f>
        <v>0</v>
      </c>
      <c r="P6" s="42">
        <f>IF('月割入力(2千万1円～)'!P6=1,E6,0)</f>
        <v>0</v>
      </c>
      <c r="Q6" s="187">
        <f>IF('月割入力(2千万1円～)'!Q6=1,E6,0)</f>
        <v>0</v>
      </c>
      <c r="R6" s="190">
        <f t="shared" si="0"/>
        <v>0</v>
      </c>
      <c r="S6" s="2"/>
      <c r="T6" s="79"/>
      <c r="U6" s="79"/>
    </row>
    <row r="7" spans="1:21" ht="18.75" customHeight="1" thickBot="1">
      <c r="A7" s="1073"/>
      <c r="B7" s="1086"/>
      <c r="C7" s="1087"/>
      <c r="D7" s="121" t="s">
        <v>24</v>
      </c>
      <c r="E7" s="199">
        <f>'税額(2千万1円～)'!N12</f>
        <v>0</v>
      </c>
      <c r="F7" s="47">
        <f>IF('月割入力(2千万1円～)'!F7=1,E7,0)</f>
        <v>0</v>
      </c>
      <c r="G7" s="43">
        <f>IF('月割入力(2千万1円～)'!G7=1,E7,0)</f>
        <v>0</v>
      </c>
      <c r="H7" s="43">
        <f>IF('月割入力(2千万1円～)'!H7=1,E7,0)</f>
        <v>0</v>
      </c>
      <c r="I7" s="43">
        <f>IF('月割入力(2千万1円～)'!I7=1,E7,0)</f>
        <v>0</v>
      </c>
      <c r="J7" s="43">
        <f>IF('月割入力(2千万1円～)'!J7=1,E7,0)</f>
        <v>0</v>
      </c>
      <c r="K7" s="43">
        <f>IF('月割入力(2千万1円～)'!K7=1,E7,0)</f>
        <v>0</v>
      </c>
      <c r="L7" s="43">
        <f>IF('月割入力(2千万1円～)'!L7=1,E7,0)</f>
        <v>0</v>
      </c>
      <c r="M7" s="43">
        <f>IF('月割入力(2千万1円～)'!M7=1,E7,0)</f>
        <v>0</v>
      </c>
      <c r="N7" s="43">
        <f>IF('月割入力(2千万1円～)'!N7=1,E7,0)</f>
        <v>0</v>
      </c>
      <c r="O7" s="43">
        <f>IF('月割入力(2千万1円～)'!O7=1,E7,0)</f>
        <v>0</v>
      </c>
      <c r="P7" s="43">
        <f>IF('月割入力(2千万1円～)'!P7=1,E7,0)</f>
        <v>0</v>
      </c>
      <c r="Q7" s="188">
        <f>IF('月割入力(2千万1円～)'!Q7=1,E7,0)</f>
        <v>0</v>
      </c>
      <c r="R7" s="200">
        <f t="shared" si="0"/>
        <v>0</v>
      </c>
      <c r="S7" s="2"/>
      <c r="T7" s="1083" t="s">
        <v>2</v>
      </c>
      <c r="U7" s="1047"/>
    </row>
    <row r="8" spans="1:21" ht="18.75" customHeight="1">
      <c r="A8" s="1072">
        <v>3</v>
      </c>
      <c r="B8" s="1075">
        <f>'入力確認(2千万1円～)'!I6</f>
        <v>0</v>
      </c>
      <c r="C8" s="1076"/>
      <c r="D8" s="201" t="s">
        <v>22</v>
      </c>
      <c r="E8" s="202">
        <f>'税額(2千万1円～)'!N13</f>
        <v>0</v>
      </c>
      <c r="F8" s="203">
        <f>IF('月割入力(2千万1円～)'!F8=1,E8,0)</f>
        <v>0</v>
      </c>
      <c r="G8" s="204">
        <f>IF('月割入力(2千万1円～)'!G8=1,E8,0)</f>
        <v>0</v>
      </c>
      <c r="H8" s="204">
        <f>IF('月割入力(2千万1円～)'!H8=1,E8,0)</f>
        <v>0</v>
      </c>
      <c r="I8" s="204">
        <f>IF('月割入力(2千万1円～)'!I8=1,E8,0)</f>
        <v>0</v>
      </c>
      <c r="J8" s="204">
        <f>IF('月割入力(2千万1円～)'!J8=1,E8,0)</f>
        <v>0</v>
      </c>
      <c r="K8" s="204">
        <f>IF('月割入力(2千万1円～)'!K8=1,E8,0)</f>
        <v>0</v>
      </c>
      <c r="L8" s="204">
        <f>IF('月割入力(2千万1円～)'!L8=1,E8,0)</f>
        <v>0</v>
      </c>
      <c r="M8" s="204">
        <f>IF('月割入力(2千万1円～)'!M8=1,E8,0)</f>
        <v>0</v>
      </c>
      <c r="N8" s="204">
        <f>IF('月割入力(2千万1円～)'!N8=1,E8,0)</f>
        <v>0</v>
      </c>
      <c r="O8" s="204">
        <f>IF('月割入力(2千万1円～)'!O8=1,E8,0)</f>
        <v>0</v>
      </c>
      <c r="P8" s="204">
        <f>IF('月割入力(2千万1円～)'!P8=1,E8,0)</f>
        <v>0</v>
      </c>
      <c r="Q8" s="205">
        <f>IF('月割入力(2千万1円～)'!Q8=1,E8,0)</f>
        <v>0</v>
      </c>
      <c r="R8" s="206">
        <f t="shared" si="0"/>
        <v>0</v>
      </c>
      <c r="S8" s="2"/>
      <c r="T8" s="79"/>
      <c r="U8" s="79"/>
    </row>
    <row r="9" spans="1:21" ht="18.75" customHeight="1" thickBot="1">
      <c r="A9" s="1073"/>
      <c r="B9" s="1077"/>
      <c r="C9" s="1078"/>
      <c r="D9" s="120" t="s">
        <v>23</v>
      </c>
      <c r="E9" s="49">
        <f>'税額(2千万1円～)'!N14</f>
        <v>0</v>
      </c>
      <c r="F9" s="46">
        <f>IF('月割入力(2千万1円～)'!F9=1,E9,0)</f>
        <v>0</v>
      </c>
      <c r="G9" s="42">
        <f>IF('月割入力(2千万1円～)'!G9=1,E9,0)</f>
        <v>0</v>
      </c>
      <c r="H9" s="42">
        <f>IF('月割入力(2千万1円～)'!H9=1,E9,0)</f>
        <v>0</v>
      </c>
      <c r="I9" s="42">
        <f>IF('月割入力(2千万1円～)'!I9=1,E9,0)</f>
        <v>0</v>
      </c>
      <c r="J9" s="42">
        <f>IF('月割入力(2千万1円～)'!J9=1,E9,0)</f>
        <v>0</v>
      </c>
      <c r="K9" s="42">
        <f>IF('月割入力(2千万1円～)'!K9=1,E9,0)</f>
        <v>0</v>
      </c>
      <c r="L9" s="42">
        <f>IF('月割入力(2千万1円～)'!L9=1,E9,0)</f>
        <v>0</v>
      </c>
      <c r="M9" s="42">
        <f>IF('月割入力(2千万1円～)'!M9=1,E9,0)</f>
        <v>0</v>
      </c>
      <c r="N9" s="42">
        <f>IF('月割入力(2千万1円～)'!N9=1,E9,0)</f>
        <v>0</v>
      </c>
      <c r="O9" s="42">
        <f>IF('月割入力(2千万1円～)'!O9=1,E9,0)</f>
        <v>0</v>
      </c>
      <c r="P9" s="42">
        <f>IF('月割入力(2千万1円～)'!P9=1,E9,0)</f>
        <v>0</v>
      </c>
      <c r="Q9" s="187">
        <f>IF('月割入力(2千万1円～)'!Q9=1,E9,0)</f>
        <v>0</v>
      </c>
      <c r="R9" s="190">
        <f t="shared" si="0"/>
        <v>0</v>
      </c>
      <c r="S9" s="2"/>
      <c r="T9" s="1083" t="s">
        <v>10</v>
      </c>
      <c r="U9" s="1047"/>
    </row>
    <row r="10" spans="1:21" ht="18.75" customHeight="1">
      <c r="A10" s="1074"/>
      <c r="B10" s="1079"/>
      <c r="C10" s="1080"/>
      <c r="D10" s="207" t="s">
        <v>24</v>
      </c>
      <c r="E10" s="208">
        <f>'税額(2千万1円～)'!N15</f>
        <v>0</v>
      </c>
      <c r="F10" s="209">
        <f>IF('月割入力(2千万1円～)'!F10=1,E10,0)</f>
        <v>0</v>
      </c>
      <c r="G10" s="210">
        <f>IF('月割入力(2千万1円～)'!G10=1,E10,0)</f>
        <v>0</v>
      </c>
      <c r="H10" s="210">
        <f>IF('月割入力(2千万1円～)'!H10=1,E10,0)</f>
        <v>0</v>
      </c>
      <c r="I10" s="210">
        <f>IF('月割入力(2千万1円～)'!I10=1,E10,0)</f>
        <v>0</v>
      </c>
      <c r="J10" s="210">
        <f>IF('月割入力(2千万1円～)'!J10=1,E10,0)</f>
        <v>0</v>
      </c>
      <c r="K10" s="210">
        <f>IF('月割入力(2千万1円～)'!K10=1,E10,0)</f>
        <v>0</v>
      </c>
      <c r="L10" s="210">
        <f>IF('月割入力(2千万1円～)'!L10=1,E10,0)</f>
        <v>0</v>
      </c>
      <c r="M10" s="210">
        <f>IF('月割入力(2千万1円～)'!M10=1,E10,0)</f>
        <v>0</v>
      </c>
      <c r="N10" s="210">
        <f>IF('月割入力(2千万1円～)'!N10=1,E10,0)</f>
        <v>0</v>
      </c>
      <c r="O10" s="210">
        <f>IF('月割入力(2千万1円～)'!O10=1,E10,0)</f>
        <v>0</v>
      </c>
      <c r="P10" s="210">
        <f>IF('月割入力(2千万1円～)'!P10=1,E10,0)</f>
        <v>0</v>
      </c>
      <c r="Q10" s="211">
        <f>IF('月割入力(2千万1円～)'!Q10=1,E10,0)</f>
        <v>0</v>
      </c>
      <c r="R10" s="191">
        <f t="shared" si="0"/>
        <v>0</v>
      </c>
      <c r="S10" s="2"/>
      <c r="T10" s="79"/>
      <c r="U10" s="79"/>
    </row>
    <row r="11" spans="1:21" ht="18.75" customHeight="1">
      <c r="A11" s="1073">
        <v>4</v>
      </c>
      <c r="B11" s="1084">
        <f>'入力確認(2千万1円～)'!I7</f>
        <v>0</v>
      </c>
      <c r="C11" s="1085"/>
      <c r="D11" s="119" t="s">
        <v>22</v>
      </c>
      <c r="E11" s="48">
        <f>'税額(2千万1円～)'!N16</f>
        <v>0</v>
      </c>
      <c r="F11" s="45">
        <f>IF('月割入力(2千万1円～)'!F11=1,E11,0)</f>
        <v>0</v>
      </c>
      <c r="G11" s="44">
        <f>IF('月割入力(2千万1円～)'!G11=1,E11,0)</f>
        <v>0</v>
      </c>
      <c r="H11" s="44">
        <f>IF('月割入力(2千万1円～)'!H11=1,E11,0)</f>
        <v>0</v>
      </c>
      <c r="I11" s="44">
        <f>IF('月割入力(2千万1円～)'!I11=1,E11,0)</f>
        <v>0</v>
      </c>
      <c r="J11" s="44">
        <f>IF('月割入力(2千万1円～)'!J11=1,E11,0)</f>
        <v>0</v>
      </c>
      <c r="K11" s="44">
        <f>IF('月割入力(2千万1円～)'!K11=1,E11,0)</f>
        <v>0</v>
      </c>
      <c r="L11" s="44">
        <f>IF('月割入力(2千万1円～)'!L11=1,E11,0)</f>
        <v>0</v>
      </c>
      <c r="M11" s="44">
        <f>IF('月割入力(2千万1円～)'!M11=1,E11,0)</f>
        <v>0</v>
      </c>
      <c r="N11" s="44">
        <f>IF('月割入力(2千万1円～)'!N11=1,E11,0)</f>
        <v>0</v>
      </c>
      <c r="O11" s="44">
        <f>IF('月割入力(2千万1円～)'!O11=1,E11,0)</f>
        <v>0</v>
      </c>
      <c r="P11" s="44">
        <f>IF('月割入力(2千万1円～)'!P11=1,E11,0)</f>
        <v>0</v>
      </c>
      <c r="Q11" s="186">
        <f>IF('月割入力(2千万1円～)'!Q11=1,E11,0)</f>
        <v>0</v>
      </c>
      <c r="R11" s="189">
        <f t="shared" si="0"/>
        <v>0</v>
      </c>
      <c r="S11" s="2"/>
      <c r="T11" s="79"/>
      <c r="U11" s="79"/>
    </row>
    <row r="12" spans="1:21" ht="18.75" customHeight="1">
      <c r="A12" s="1073"/>
      <c r="B12" s="1077"/>
      <c r="C12" s="1078"/>
      <c r="D12" s="120" t="s">
        <v>23</v>
      </c>
      <c r="E12" s="49">
        <f>'税額(2千万1円～)'!N17</f>
        <v>0</v>
      </c>
      <c r="F12" s="46">
        <f>IF('月割入力(2千万1円～)'!F12=1,E12,0)</f>
        <v>0</v>
      </c>
      <c r="G12" s="42">
        <f>IF('月割入力(2千万1円～)'!G12=1,E12,0)</f>
        <v>0</v>
      </c>
      <c r="H12" s="42">
        <f>IF('月割入力(2千万1円～)'!H12=1,E12,0)</f>
        <v>0</v>
      </c>
      <c r="I12" s="42">
        <f>IF('月割入力(2千万1円～)'!I12=1,E12,0)</f>
        <v>0</v>
      </c>
      <c r="J12" s="42">
        <f>IF('月割入力(2千万1円～)'!J12=1,E12,0)</f>
        <v>0</v>
      </c>
      <c r="K12" s="42">
        <f>IF('月割入力(2千万1円～)'!K12=1,E12,0)</f>
        <v>0</v>
      </c>
      <c r="L12" s="42">
        <f>IF('月割入力(2千万1円～)'!L12=1,E12,0)</f>
        <v>0</v>
      </c>
      <c r="M12" s="42">
        <f>IF('月割入力(2千万1円～)'!M12=1,E12,0)</f>
        <v>0</v>
      </c>
      <c r="N12" s="42">
        <f>IF('月割入力(2千万1円～)'!N12=1,E12,0)</f>
        <v>0</v>
      </c>
      <c r="O12" s="42">
        <f>IF('月割入力(2千万1円～)'!O12=1,E12,0)</f>
        <v>0</v>
      </c>
      <c r="P12" s="42">
        <f>IF('月割入力(2千万1円～)'!P12=1,E12,0)</f>
        <v>0</v>
      </c>
      <c r="Q12" s="187">
        <f>IF('月割入力(2千万1円～)'!Q12=1,E12,0)</f>
        <v>0</v>
      </c>
      <c r="R12" s="190">
        <f t="shared" si="0"/>
        <v>0</v>
      </c>
      <c r="S12" s="2"/>
    </row>
    <row r="13" spans="1:21" ht="18.75" customHeight="1">
      <c r="A13" s="1073"/>
      <c r="B13" s="1086"/>
      <c r="C13" s="1087"/>
      <c r="D13" s="121" t="s">
        <v>24</v>
      </c>
      <c r="E13" s="199">
        <f>'税額(2千万1円～)'!N18</f>
        <v>0</v>
      </c>
      <c r="F13" s="47">
        <f>IF('月割入力(2千万1円～)'!F13=1,E13,0)</f>
        <v>0</v>
      </c>
      <c r="G13" s="43">
        <f>IF('月割入力(2千万1円～)'!G13=1,E13,0)</f>
        <v>0</v>
      </c>
      <c r="H13" s="43">
        <f>IF('月割入力(2千万1円～)'!H13=1,E13,0)</f>
        <v>0</v>
      </c>
      <c r="I13" s="43">
        <f>IF('月割入力(2千万1円～)'!I13=1,E13,0)</f>
        <v>0</v>
      </c>
      <c r="J13" s="43">
        <f>IF('月割入力(2千万1円～)'!J13=1,E13,0)</f>
        <v>0</v>
      </c>
      <c r="K13" s="43">
        <f>IF('月割入力(2千万1円～)'!K13=1,E13,0)</f>
        <v>0</v>
      </c>
      <c r="L13" s="43">
        <f>IF('月割入力(2千万1円～)'!L13=1,E13,0)</f>
        <v>0</v>
      </c>
      <c r="M13" s="43">
        <f>IF('月割入力(2千万1円～)'!M13=1,E13,0)</f>
        <v>0</v>
      </c>
      <c r="N13" s="43">
        <f>IF('月割入力(2千万1円～)'!N13=1,E13,0)</f>
        <v>0</v>
      </c>
      <c r="O13" s="43">
        <f>IF('月割入力(2千万1円～)'!O13=1,E13,0)</f>
        <v>0</v>
      </c>
      <c r="P13" s="43">
        <f>IF('月割入力(2千万1円～)'!P13=1,E13,0)</f>
        <v>0</v>
      </c>
      <c r="Q13" s="188">
        <f>IF('月割入力(2千万1円～)'!Q13=1,E13,0)</f>
        <v>0</v>
      </c>
      <c r="R13" s="200">
        <f t="shared" si="0"/>
        <v>0</v>
      </c>
      <c r="S13" s="2"/>
    </row>
    <row r="14" spans="1:21" ht="18.75" customHeight="1">
      <c r="A14" s="1088">
        <v>5</v>
      </c>
      <c r="B14" s="1075">
        <f>'入力確認(2千万1円～)'!I8</f>
        <v>0</v>
      </c>
      <c r="C14" s="1076"/>
      <c r="D14" s="201" t="s">
        <v>22</v>
      </c>
      <c r="E14" s="202">
        <f>'税額(2千万1円～)'!N19</f>
        <v>0</v>
      </c>
      <c r="F14" s="203">
        <f>IF('月割入力(2千万1円～)'!F14=1,E14,0)</f>
        <v>0</v>
      </c>
      <c r="G14" s="204">
        <f>IF('月割入力(2千万1円～)'!G14=1,E14,0)</f>
        <v>0</v>
      </c>
      <c r="H14" s="204">
        <f>IF('月割入力(2千万1円～)'!H14=1,E14,0)</f>
        <v>0</v>
      </c>
      <c r="I14" s="204">
        <f>IF('月割入力(2千万1円～)'!I14=1,E14,0)</f>
        <v>0</v>
      </c>
      <c r="J14" s="204">
        <f>IF('月割入力(2千万1円～)'!J14=1,E14,0)</f>
        <v>0</v>
      </c>
      <c r="K14" s="204">
        <f>IF('月割入力(2千万1円～)'!K14=1,E14,0)</f>
        <v>0</v>
      </c>
      <c r="L14" s="204">
        <f>IF('月割入力(2千万1円～)'!L14=1,E14,0)</f>
        <v>0</v>
      </c>
      <c r="M14" s="204">
        <f>IF('月割入力(2千万1円～)'!M14=1,E14,0)</f>
        <v>0</v>
      </c>
      <c r="N14" s="204">
        <f>IF('月割入力(2千万1円～)'!N14=1,E14,0)</f>
        <v>0</v>
      </c>
      <c r="O14" s="204">
        <f>IF('月割入力(2千万1円～)'!O14=1,E14,0)</f>
        <v>0</v>
      </c>
      <c r="P14" s="204">
        <f>IF('月割入力(2千万1円～)'!P14=1,E14,0)</f>
        <v>0</v>
      </c>
      <c r="Q14" s="205">
        <f>IF('月割入力(2千万1円～)'!Q14=1,E14,0)</f>
        <v>0</v>
      </c>
      <c r="R14" s="206">
        <f t="shared" si="0"/>
        <v>0</v>
      </c>
      <c r="S14" s="2"/>
    </row>
    <row r="15" spans="1:21" ht="18.75" customHeight="1">
      <c r="A15" s="1089"/>
      <c r="B15" s="1077"/>
      <c r="C15" s="1078"/>
      <c r="D15" s="120" t="s">
        <v>23</v>
      </c>
      <c r="E15" s="49">
        <f>'税額(2千万1円～)'!N20</f>
        <v>0</v>
      </c>
      <c r="F15" s="46">
        <f>IF('月割入力(2千万1円～)'!F15=1,E15,0)</f>
        <v>0</v>
      </c>
      <c r="G15" s="42">
        <f>IF('月割入力(2千万1円～)'!G15=1,E15,0)</f>
        <v>0</v>
      </c>
      <c r="H15" s="42">
        <f>IF('月割入力(2千万1円～)'!H15=1,E15,0)</f>
        <v>0</v>
      </c>
      <c r="I15" s="42">
        <f>IF('月割入力(2千万1円～)'!I15=1,E15,0)</f>
        <v>0</v>
      </c>
      <c r="J15" s="42">
        <f>IF('月割入力(2千万1円～)'!J15=1,E15,0)</f>
        <v>0</v>
      </c>
      <c r="K15" s="42">
        <f>IF('月割入力(2千万1円～)'!K15=1,E15,0)</f>
        <v>0</v>
      </c>
      <c r="L15" s="42">
        <f>IF('月割入力(2千万1円～)'!L15=1,E15,0)</f>
        <v>0</v>
      </c>
      <c r="M15" s="42">
        <f>IF('月割入力(2千万1円～)'!M15=1,E15,0)</f>
        <v>0</v>
      </c>
      <c r="N15" s="42">
        <f>IF('月割入力(2千万1円～)'!N15=1,E15,0)</f>
        <v>0</v>
      </c>
      <c r="O15" s="42">
        <f>IF('月割入力(2千万1円～)'!O15=1,E15,0)</f>
        <v>0</v>
      </c>
      <c r="P15" s="42">
        <f>IF('月割入力(2千万1円～)'!P15=1,E15,0)</f>
        <v>0</v>
      </c>
      <c r="Q15" s="187">
        <f>IF('月割入力(2千万1円～)'!Q15=1,E15,0)</f>
        <v>0</v>
      </c>
      <c r="R15" s="190">
        <f t="shared" si="0"/>
        <v>0</v>
      </c>
      <c r="S15" s="2"/>
    </row>
    <row r="16" spans="1:21" ht="18.75" customHeight="1">
      <c r="A16" s="1090"/>
      <c r="B16" s="1079"/>
      <c r="C16" s="1080"/>
      <c r="D16" s="207" t="s">
        <v>24</v>
      </c>
      <c r="E16" s="208">
        <f>'税額(2千万1円～)'!N21</f>
        <v>0</v>
      </c>
      <c r="F16" s="209">
        <f>IF('月割入力(2千万1円～)'!F16=1,E16,0)</f>
        <v>0</v>
      </c>
      <c r="G16" s="210">
        <f>IF('月割入力(2千万1円～)'!G16=1,E16,0)</f>
        <v>0</v>
      </c>
      <c r="H16" s="210">
        <f>IF('月割入力(2千万1円～)'!H16=1,E16,0)</f>
        <v>0</v>
      </c>
      <c r="I16" s="210">
        <f>IF('月割入力(2千万1円～)'!I16=1,E16,0)</f>
        <v>0</v>
      </c>
      <c r="J16" s="210">
        <f>IF('月割入力(2千万1円～)'!J16=1,E16,0)</f>
        <v>0</v>
      </c>
      <c r="K16" s="210">
        <f>IF('月割入力(2千万1円～)'!K16=1,E16,0)</f>
        <v>0</v>
      </c>
      <c r="L16" s="210">
        <f>IF('月割入力(2千万1円～)'!L16=1,E16,0)</f>
        <v>0</v>
      </c>
      <c r="M16" s="210">
        <f>IF('月割入力(2千万1円～)'!M16=1,E16,0)</f>
        <v>0</v>
      </c>
      <c r="N16" s="210">
        <f>IF('月割入力(2千万1円～)'!N16=1,E16,0)</f>
        <v>0</v>
      </c>
      <c r="O16" s="210">
        <f>IF('月割入力(2千万1円～)'!O16=1,E16,0)</f>
        <v>0</v>
      </c>
      <c r="P16" s="210">
        <f>IF('月割入力(2千万1円～)'!P16=1,E16,0)</f>
        <v>0</v>
      </c>
      <c r="Q16" s="211">
        <f>IF('月割入力(2千万1円～)'!Q16=1,E16,0)</f>
        <v>0</v>
      </c>
      <c r="R16" s="191">
        <f t="shared" si="0"/>
        <v>0</v>
      </c>
      <c r="S16" s="2"/>
    </row>
    <row r="17" spans="1:20" ht="18.75" customHeight="1">
      <c r="A17" s="1073">
        <v>6</v>
      </c>
      <c r="B17" s="1084">
        <f>'入力確認(2千万1円～)'!I9</f>
        <v>0</v>
      </c>
      <c r="C17" s="1085"/>
      <c r="D17" s="119" t="s">
        <v>22</v>
      </c>
      <c r="E17" s="48">
        <f>'税額(2千万1円～)'!N22</f>
        <v>0</v>
      </c>
      <c r="F17" s="45">
        <f>IF('月割入力(2千万1円～)'!F17=1,E17,0)</f>
        <v>0</v>
      </c>
      <c r="G17" s="44">
        <f>IF('月割入力(2千万1円～)'!G17=1,E17,0)</f>
        <v>0</v>
      </c>
      <c r="H17" s="44">
        <f>IF('月割入力(2千万1円～)'!H17=1,E17,0)</f>
        <v>0</v>
      </c>
      <c r="I17" s="44">
        <f>IF('月割入力(2千万1円～)'!I17=1,E17,0)</f>
        <v>0</v>
      </c>
      <c r="J17" s="44">
        <f>IF('月割入力(2千万1円～)'!J17=1,E17,0)</f>
        <v>0</v>
      </c>
      <c r="K17" s="44">
        <f>IF('月割入力(2千万1円～)'!K17=1,E17,0)</f>
        <v>0</v>
      </c>
      <c r="L17" s="44">
        <f>IF('月割入力(2千万1円～)'!K17=1,E17,0)</f>
        <v>0</v>
      </c>
      <c r="M17" s="44">
        <f>IF('月割入力(2千万1円～)'!M17=1,E17,0)</f>
        <v>0</v>
      </c>
      <c r="N17" s="44">
        <f>IF('月割入力(2千万1円～)'!N17=1,E17,0)</f>
        <v>0</v>
      </c>
      <c r="O17" s="44">
        <f>IF('月割入力(2千万1円～)'!O17=1,E17,0)</f>
        <v>0</v>
      </c>
      <c r="P17" s="44">
        <f>IF('月割入力(2千万1円～)'!P17=1,E17,0)</f>
        <v>0</v>
      </c>
      <c r="Q17" s="186">
        <f>IF('月割入力(2千万1円～)'!Q17=1,E17,0)</f>
        <v>0</v>
      </c>
      <c r="R17" s="189">
        <f t="shared" si="0"/>
        <v>0</v>
      </c>
      <c r="S17" s="2"/>
    </row>
    <row r="18" spans="1:20" ht="18.75" customHeight="1">
      <c r="A18" s="1073"/>
      <c r="B18" s="1077"/>
      <c r="C18" s="1078"/>
      <c r="D18" s="120" t="s">
        <v>23</v>
      </c>
      <c r="E18" s="49">
        <f>'税額(2千万1円～)'!N23</f>
        <v>0</v>
      </c>
      <c r="F18" s="46">
        <f>IF('月割入力(2千万1円～)'!F18=1,E18,0)</f>
        <v>0</v>
      </c>
      <c r="G18" s="42">
        <f>IF('月割入力(2千万1円～)'!G18=1,E18,0)</f>
        <v>0</v>
      </c>
      <c r="H18" s="42">
        <f>IF('月割入力(2千万1円～)'!H18=1,E18,0)</f>
        <v>0</v>
      </c>
      <c r="I18" s="42">
        <f>IF('月割入力(2千万1円～)'!I18=1,E18,0)</f>
        <v>0</v>
      </c>
      <c r="J18" s="42">
        <f>IF('月割入力(2千万1円～)'!J18=1,E18,0)</f>
        <v>0</v>
      </c>
      <c r="K18" s="42">
        <f>IF('月割入力(2千万1円～)'!K18=1,E18,0)</f>
        <v>0</v>
      </c>
      <c r="L18" s="42">
        <f>IF('月割入力(2千万1円～)'!K18=1,E18,0)</f>
        <v>0</v>
      </c>
      <c r="M18" s="42">
        <f>IF('月割入力(2千万1円～)'!M18=1,E18,0)</f>
        <v>0</v>
      </c>
      <c r="N18" s="42">
        <f>IF('月割入力(2千万1円～)'!N18=1,E18,0)</f>
        <v>0</v>
      </c>
      <c r="O18" s="42">
        <f>IF('月割入力(2千万1円～)'!O18=1,E18,0)</f>
        <v>0</v>
      </c>
      <c r="P18" s="42">
        <f>IF('月割入力(2千万1円～)'!P18=1,E18,0)</f>
        <v>0</v>
      </c>
      <c r="Q18" s="187">
        <f>IF('月割入力(2千万1円～)'!Q18=1,E18,0)</f>
        <v>0</v>
      </c>
      <c r="R18" s="190">
        <f t="shared" si="0"/>
        <v>0</v>
      </c>
      <c r="S18" s="2"/>
    </row>
    <row r="19" spans="1:20" ht="18.75" customHeight="1">
      <c r="A19" s="1073"/>
      <c r="B19" s="1086"/>
      <c r="C19" s="1087"/>
      <c r="D19" s="121" t="s">
        <v>24</v>
      </c>
      <c r="E19" s="199">
        <f>'税額(2千万1円～)'!N24</f>
        <v>0</v>
      </c>
      <c r="F19" s="47">
        <f>IF('月割入力(2千万1円～)'!F19=1,E19,0)</f>
        <v>0</v>
      </c>
      <c r="G19" s="43">
        <f>IF('月割入力(2千万1円～)'!G19=1,E19,0)</f>
        <v>0</v>
      </c>
      <c r="H19" s="43">
        <f>IF('月割入力(2千万1円～)'!H19=1,E19,0)</f>
        <v>0</v>
      </c>
      <c r="I19" s="43">
        <f>IF('月割入力(2千万1円～)'!I19=1,E19,0)</f>
        <v>0</v>
      </c>
      <c r="J19" s="43">
        <f>IF('月割入力(2千万1円～)'!J19=1,E19,0)</f>
        <v>0</v>
      </c>
      <c r="K19" s="43">
        <f>IF('月割入力(2千万1円～)'!K19=1,E19,0)</f>
        <v>0</v>
      </c>
      <c r="L19" s="43">
        <f>IF('月割入力(2千万1円～)'!L19=1,E19,0)</f>
        <v>0</v>
      </c>
      <c r="M19" s="43">
        <f>IF('月割入力(2千万1円～)'!M19=1,E19,0)</f>
        <v>0</v>
      </c>
      <c r="N19" s="43">
        <f>IF('月割入力(2千万1円～)'!N19=1,E19,0)</f>
        <v>0</v>
      </c>
      <c r="O19" s="43">
        <f>IF('月割入力(2千万1円～)'!O19=1,E19,0)</f>
        <v>0</v>
      </c>
      <c r="P19" s="43">
        <f>IF('月割入力(2千万1円～)'!P19=1,E19,0)</f>
        <v>0</v>
      </c>
      <c r="Q19" s="188">
        <f>IF('月割入力(2千万1円～)'!Q19=1,E19,0)</f>
        <v>0</v>
      </c>
      <c r="R19" s="200">
        <f t="shared" si="0"/>
        <v>0</v>
      </c>
      <c r="S19" s="2"/>
    </row>
    <row r="20" spans="1:20" ht="18.75" customHeight="1">
      <c r="A20" s="1072">
        <v>7</v>
      </c>
      <c r="B20" s="1075">
        <f>'入力確認(2千万1円～)'!I10</f>
        <v>0</v>
      </c>
      <c r="C20" s="1076"/>
      <c r="D20" s="201" t="s">
        <v>22</v>
      </c>
      <c r="E20" s="202">
        <f>'税額(2千万1円～)'!N25</f>
        <v>0</v>
      </c>
      <c r="F20" s="203">
        <f>IF('月割入力(2千万1円～)'!F20=1,E20,0)</f>
        <v>0</v>
      </c>
      <c r="G20" s="204">
        <f>IF('月割入力(2千万1円～)'!G20=1,E20,0)</f>
        <v>0</v>
      </c>
      <c r="H20" s="204">
        <f>IF('月割入力(2千万1円～)'!H20=1,E20,0)</f>
        <v>0</v>
      </c>
      <c r="I20" s="204">
        <f>IF('月割入力(2千万1円～)'!I20=1,E20,0)</f>
        <v>0</v>
      </c>
      <c r="J20" s="204">
        <f>IF('月割入力(2千万1円～)'!J20=1,E20,0)</f>
        <v>0</v>
      </c>
      <c r="K20" s="204">
        <f>IF('月割入力(2千万1円～)'!K20=1,E20,0)</f>
        <v>0</v>
      </c>
      <c r="L20" s="204">
        <f>IF('月割入力(2千万1円～)'!K20=1,E20,0)</f>
        <v>0</v>
      </c>
      <c r="M20" s="204">
        <f>IF('月割入力(2千万1円～)'!M20=1,E20,0)</f>
        <v>0</v>
      </c>
      <c r="N20" s="204">
        <f>IF('月割入力(2千万1円～)'!N20=1,E20,0)</f>
        <v>0</v>
      </c>
      <c r="O20" s="204">
        <f>IF('月割入力(2千万1円～)'!O20=1,E20,0)</f>
        <v>0</v>
      </c>
      <c r="P20" s="204">
        <f>IF('月割入力(2千万1円～)'!P20=1,E20,0)</f>
        <v>0</v>
      </c>
      <c r="Q20" s="205">
        <f>IF('月割入力(2千万1円～)'!Q20=1,E20,0)</f>
        <v>0</v>
      </c>
      <c r="R20" s="206">
        <f t="shared" si="0"/>
        <v>0</v>
      </c>
      <c r="S20" s="2"/>
    </row>
    <row r="21" spans="1:20" ht="18.75" customHeight="1">
      <c r="A21" s="1073"/>
      <c r="B21" s="1077"/>
      <c r="C21" s="1078"/>
      <c r="D21" s="120" t="s">
        <v>23</v>
      </c>
      <c r="E21" s="49">
        <f>'税額(2千万1円～)'!N26</f>
        <v>0</v>
      </c>
      <c r="F21" s="46">
        <f>IF('月割入力(2千万1円～)'!F21=1,E21,0)</f>
        <v>0</v>
      </c>
      <c r="G21" s="42">
        <f>IF('月割入力(2千万1円～)'!G21=1,E21,0)</f>
        <v>0</v>
      </c>
      <c r="H21" s="42">
        <f>IF('月割入力(2千万1円～)'!H21=1,E21,0)</f>
        <v>0</v>
      </c>
      <c r="I21" s="42">
        <f>IF('月割入力(2千万1円～)'!I21=1,E21,0)</f>
        <v>0</v>
      </c>
      <c r="J21" s="42">
        <f>IF('月割入力(2千万1円～)'!J21=1,E21,0)</f>
        <v>0</v>
      </c>
      <c r="K21" s="42">
        <f>IF('月割入力(2千万1円～)'!K21=1,E21,0)</f>
        <v>0</v>
      </c>
      <c r="L21" s="42">
        <f>IF('月割入力(2千万1円～)'!K21=1,E21,0)</f>
        <v>0</v>
      </c>
      <c r="M21" s="42">
        <f>IF('月割入力(2千万1円～)'!M21=1,E21,0)</f>
        <v>0</v>
      </c>
      <c r="N21" s="42">
        <f>IF('月割入力(2千万1円～)'!N21=1,E21,0)</f>
        <v>0</v>
      </c>
      <c r="O21" s="42">
        <f>IF('月割入力(2千万1円～)'!O21=1,E21,0)</f>
        <v>0</v>
      </c>
      <c r="P21" s="42">
        <f>IF('月割入力(2千万1円～)'!P21=1,E21,0)</f>
        <v>0</v>
      </c>
      <c r="Q21" s="187">
        <f>IF('月割入力(2千万1円～)'!Q21=1,E21,0)</f>
        <v>0</v>
      </c>
      <c r="R21" s="190">
        <f t="shared" si="0"/>
        <v>0</v>
      </c>
      <c r="S21" s="2"/>
    </row>
    <row r="22" spans="1:20" ht="18.75" customHeight="1">
      <c r="A22" s="1074"/>
      <c r="B22" s="1079"/>
      <c r="C22" s="1080"/>
      <c r="D22" s="207" t="s">
        <v>24</v>
      </c>
      <c r="E22" s="208">
        <f>'税額(2千万1円～)'!N27</f>
        <v>0</v>
      </c>
      <c r="F22" s="209">
        <f>IF('月割入力(2千万1円～)'!F22=1,E22,0)</f>
        <v>0</v>
      </c>
      <c r="G22" s="210">
        <f>IF('月割入力(2千万1円～)'!G22=1,E22,0)</f>
        <v>0</v>
      </c>
      <c r="H22" s="210">
        <f>IF('月割入力(2千万1円～)'!H22=1,E22,0)</f>
        <v>0</v>
      </c>
      <c r="I22" s="210">
        <f>IF('月割入力(2千万1円～)'!I22=1,E22,0)</f>
        <v>0</v>
      </c>
      <c r="J22" s="210">
        <f>IF('月割入力(2千万1円～)'!J22=1,E22,0)</f>
        <v>0</v>
      </c>
      <c r="K22" s="210">
        <f>IF('月割入力(2千万1円～)'!K22=1,E22,0)</f>
        <v>0</v>
      </c>
      <c r="L22" s="210">
        <f>IF('月割入力(2千万1円～)'!L22=1,E22,0)</f>
        <v>0</v>
      </c>
      <c r="M22" s="210">
        <f>IF('月割入力(2千万1円～)'!M22=1,E22,0)</f>
        <v>0</v>
      </c>
      <c r="N22" s="210">
        <f>IF('月割入力(2千万1円～)'!N22=1,E22,0)</f>
        <v>0</v>
      </c>
      <c r="O22" s="210">
        <f>IF('月割入力(2千万1円～)'!O22=1,E22,0)</f>
        <v>0</v>
      </c>
      <c r="P22" s="210">
        <f>IF('月割入力(2千万1円～)'!P22=1,E22,0)</f>
        <v>0</v>
      </c>
      <c r="Q22" s="211">
        <f>IF('月割入力(2千万1円～)'!Q22=1,E22,0)</f>
        <v>0</v>
      </c>
      <c r="R22" s="191">
        <f t="shared" si="0"/>
        <v>0</v>
      </c>
      <c r="S22" s="2"/>
    </row>
    <row r="23" spans="1:20" ht="18.75" customHeight="1">
      <c r="A23" s="1073">
        <v>8</v>
      </c>
      <c r="B23" s="1084">
        <f>'入力確認(2千万1円～)'!I11</f>
        <v>0</v>
      </c>
      <c r="C23" s="1085"/>
      <c r="D23" s="119" t="s">
        <v>22</v>
      </c>
      <c r="E23" s="48">
        <f>'税額(2千万1円～)'!N28</f>
        <v>0</v>
      </c>
      <c r="F23" s="45">
        <f>IF('月割入力(2千万1円～)'!F23=1,E23,0)</f>
        <v>0</v>
      </c>
      <c r="G23" s="44">
        <f>IF('月割入力(2千万1円～)'!G23=1,E23,0)</f>
        <v>0</v>
      </c>
      <c r="H23" s="44">
        <f>IF('月割入力(2千万1円～)'!H23=1,E23,0)</f>
        <v>0</v>
      </c>
      <c r="I23" s="44">
        <f>IF('月割入力(2千万1円～)'!I23=1,E23,0)</f>
        <v>0</v>
      </c>
      <c r="J23" s="44">
        <f>IF('月割入力(2千万1円～)'!J23=1,E23,0)</f>
        <v>0</v>
      </c>
      <c r="K23" s="44">
        <f>IF('月割入力(2千万1円～)'!K23=1,E23,0)</f>
        <v>0</v>
      </c>
      <c r="L23" s="44">
        <f>IF('月割入力(2千万1円～)'!L23=1,E23,0)</f>
        <v>0</v>
      </c>
      <c r="M23" s="44">
        <f>IF('月割入力(2千万1円～)'!M23=1,E23,0)</f>
        <v>0</v>
      </c>
      <c r="N23" s="44">
        <f>IF('月割入力(2千万1円～)'!N23=1,E23,0)</f>
        <v>0</v>
      </c>
      <c r="O23" s="44">
        <f>IF('月割入力(2千万1円～)'!O23=1,E23,0)</f>
        <v>0</v>
      </c>
      <c r="P23" s="44">
        <f>IF('月割入力(2千万1円～)'!P23=1,E23,0)</f>
        <v>0</v>
      </c>
      <c r="Q23" s="186">
        <f>IF('月割入力(2千万1円～)'!Q23=1,E23,0)</f>
        <v>0</v>
      </c>
      <c r="R23" s="189">
        <f t="shared" si="0"/>
        <v>0</v>
      </c>
      <c r="S23" s="2"/>
    </row>
    <row r="24" spans="1:20" ht="18.75" customHeight="1">
      <c r="A24" s="1073"/>
      <c r="B24" s="1077"/>
      <c r="C24" s="1078"/>
      <c r="D24" s="120" t="s">
        <v>23</v>
      </c>
      <c r="E24" s="49">
        <f>'税額(2千万1円～)'!N29</f>
        <v>0</v>
      </c>
      <c r="F24" s="46">
        <f>IF('月割入力(2千万1円～)'!F24=1,E24,0)</f>
        <v>0</v>
      </c>
      <c r="G24" s="42">
        <f>IF('月割入力(2千万1円～)'!G24=1,E24,0)</f>
        <v>0</v>
      </c>
      <c r="H24" s="42">
        <f>IF('月割入力(2千万1円～)'!H24=1,E24,0)</f>
        <v>0</v>
      </c>
      <c r="I24" s="42">
        <f>IF('月割入力(2千万1円～)'!I24=1,E24,0)</f>
        <v>0</v>
      </c>
      <c r="J24" s="42">
        <f>IF('月割入力(2千万1円～)'!J24=1,E24,0)</f>
        <v>0</v>
      </c>
      <c r="K24" s="42">
        <f>IF('月割入力(2千万1円～)'!K24=1,E24,0)</f>
        <v>0</v>
      </c>
      <c r="L24" s="42">
        <f>IF('月割入力(2千万1円～)'!L24=1,E24,0)</f>
        <v>0</v>
      </c>
      <c r="M24" s="42">
        <f>IF('月割入力(2千万1円～)'!M24=1,E24,0)</f>
        <v>0</v>
      </c>
      <c r="N24" s="42">
        <f>IF('月割入力(2千万1円～)'!N24=1,E24,0)</f>
        <v>0</v>
      </c>
      <c r="O24" s="42">
        <f>IF('月割入力(2千万1円～)'!O24=1,E24,0)</f>
        <v>0</v>
      </c>
      <c r="P24" s="42">
        <f>IF('月割入力(2千万1円～)'!P24=1,E24,0)</f>
        <v>0</v>
      </c>
      <c r="Q24" s="187">
        <f>IF('月割入力(2千万1円～)'!Q24=1,E24,0)</f>
        <v>0</v>
      </c>
      <c r="R24" s="190">
        <f t="shared" si="0"/>
        <v>0</v>
      </c>
      <c r="S24" s="2"/>
    </row>
    <row r="25" spans="1:20" ht="18.75" customHeight="1">
      <c r="A25" s="1074"/>
      <c r="B25" s="1077"/>
      <c r="C25" s="1078"/>
      <c r="D25" s="121" t="s">
        <v>24</v>
      </c>
      <c r="E25" s="50">
        <f>'税額(2千万1円～)'!N30</f>
        <v>0</v>
      </c>
      <c r="F25" s="47">
        <f>IF('月割入力(2千万1円～)'!F25=1,E25,0)</f>
        <v>0</v>
      </c>
      <c r="G25" s="43">
        <f>IF('月割入力(2千万1円～)'!G25=1,E25,0)</f>
        <v>0</v>
      </c>
      <c r="H25" s="43">
        <f>IF('月割入力(2千万1円～)'!H25=1,E25,0)</f>
        <v>0</v>
      </c>
      <c r="I25" s="43">
        <f>IF('月割入力(2千万1円～)'!I25=1,E25,0)</f>
        <v>0</v>
      </c>
      <c r="J25" s="43">
        <f>IF('月割入力(2千万1円～)'!J25=1,E25,0)</f>
        <v>0</v>
      </c>
      <c r="K25" s="43">
        <f>IF('月割入力(2千万1円～)'!K25=1,E25,0)</f>
        <v>0</v>
      </c>
      <c r="L25" s="43">
        <f>IF('月割入力(2千万1円～)'!L25=1,E25,0)</f>
        <v>0</v>
      </c>
      <c r="M25" s="43">
        <f>IF('月割入力(2千万1円～)'!M25=1,E25,0)</f>
        <v>0</v>
      </c>
      <c r="N25" s="43">
        <f>IF('月割入力(2千万1円～)'!N25=1,E25,0)</f>
        <v>0</v>
      </c>
      <c r="O25" s="43">
        <f>IF('月割入力(2千万1円～)'!O25=1,E25,0)</f>
        <v>0</v>
      </c>
      <c r="P25" s="43">
        <f>IF('月割入力(2千万1円～)'!P25=1,E25,0)</f>
        <v>0</v>
      </c>
      <c r="Q25" s="188">
        <f>IF('月割入力(2千万1円～)'!Q25=1,E25,0)</f>
        <v>0</v>
      </c>
      <c r="R25" s="191">
        <f t="shared" si="0"/>
        <v>0</v>
      </c>
      <c r="S25" s="2"/>
    </row>
    <row r="26" spans="1:20" ht="18.75" customHeight="1">
      <c r="A26" s="1066" t="s">
        <v>78</v>
      </c>
      <c r="B26" s="1069"/>
      <c r="C26" s="1067"/>
      <c r="D26" s="1066" t="s">
        <v>22</v>
      </c>
      <c r="E26" s="1067"/>
      <c r="F26" s="180">
        <f>IF(F30&gt;E30,E30,F30)</f>
        <v>0</v>
      </c>
      <c r="G26" s="131">
        <f>IF(G30&gt;E30,E30,G30)</f>
        <v>0</v>
      </c>
      <c r="H26" s="131">
        <f>IF(H30&gt;E30,E30,H30)</f>
        <v>0</v>
      </c>
      <c r="I26" s="131">
        <f>IF(I30&gt;E30,E30,I30)</f>
        <v>0</v>
      </c>
      <c r="J26" s="131">
        <f>IF(J30&gt;E30,E30,J30)</f>
        <v>0</v>
      </c>
      <c r="K26" s="131">
        <f>IF(K30&gt;E30,E30,K30)</f>
        <v>0</v>
      </c>
      <c r="L26" s="131">
        <f>IF(L30&gt;E30,E30,L30)</f>
        <v>0</v>
      </c>
      <c r="M26" s="131">
        <f>IF(M30&gt;E30,E30,M30)</f>
        <v>0</v>
      </c>
      <c r="N26" s="131">
        <f>IF(N30&gt;E30,E30,N30)</f>
        <v>0</v>
      </c>
      <c r="O26" s="131">
        <f>IF(O30&gt;E30,E30,O30)</f>
        <v>0</v>
      </c>
      <c r="P26" s="131">
        <f>IF(P30&gt;E30,E30,P30)</f>
        <v>0</v>
      </c>
      <c r="Q26" s="183">
        <f>IF(Q30&gt;E30,E30,Q30)</f>
        <v>0</v>
      </c>
      <c r="R26" s="1059">
        <f>SUM(F26:Q28)</f>
        <v>0</v>
      </c>
      <c r="S26" s="1057"/>
      <c r="T26" s="1058"/>
    </row>
    <row r="27" spans="1:20" ht="18.75" customHeight="1">
      <c r="A27" s="1064"/>
      <c r="B27" s="1070"/>
      <c r="C27" s="1065"/>
      <c r="D27" s="1064" t="s">
        <v>23</v>
      </c>
      <c r="E27" s="1065"/>
      <c r="F27" s="181">
        <f>IF(F31&gt;E31,E31,F31)</f>
        <v>0</v>
      </c>
      <c r="G27" s="132">
        <f>IF(G31&gt;E31,E31,G31)</f>
        <v>0</v>
      </c>
      <c r="H27" s="132">
        <f>IF(H31&gt;E31,E31,H31)</f>
        <v>0</v>
      </c>
      <c r="I27" s="132">
        <f>IF(I31&gt;E31,E31,I31)</f>
        <v>0</v>
      </c>
      <c r="J27" s="132">
        <f>IF(J31&gt;E31,E31,J31)</f>
        <v>0</v>
      </c>
      <c r="K27" s="132">
        <f>IF(K31&gt;E31,E31,K31)</f>
        <v>0</v>
      </c>
      <c r="L27" s="132">
        <f>IF(L31&gt;E31,E31,L31)</f>
        <v>0</v>
      </c>
      <c r="M27" s="132">
        <f>IF(M31&gt;E31,E31,M31)</f>
        <v>0</v>
      </c>
      <c r="N27" s="132">
        <f>IF(N31&gt;E31,E31,N31)</f>
        <v>0</v>
      </c>
      <c r="O27" s="132">
        <f>IF(O31&gt;E31,E31,O31)</f>
        <v>0</v>
      </c>
      <c r="P27" s="132">
        <f>IF(P31&gt;E31,E31,P31)</f>
        <v>0</v>
      </c>
      <c r="Q27" s="184">
        <f>IF(Q31&gt;E31,E31,Q31)</f>
        <v>0</v>
      </c>
      <c r="R27" s="1060"/>
      <c r="S27" s="1057"/>
      <c r="T27" s="1058"/>
    </row>
    <row r="28" spans="1:20" ht="18.75" customHeight="1">
      <c r="A28" s="1062"/>
      <c r="B28" s="1071"/>
      <c r="C28" s="1063"/>
      <c r="D28" s="1062" t="s">
        <v>24</v>
      </c>
      <c r="E28" s="1063"/>
      <c r="F28" s="182">
        <f>IF(F32&gt;E32,E32,F32)</f>
        <v>0</v>
      </c>
      <c r="G28" s="179">
        <f>IF(G32&gt;E32,E32,G32)</f>
        <v>0</v>
      </c>
      <c r="H28" s="179">
        <f>IF(H32&gt;E32,E32,H32)</f>
        <v>0</v>
      </c>
      <c r="I28" s="179">
        <f>IF(I32&gt;E32,E32,I32)</f>
        <v>0</v>
      </c>
      <c r="J28" s="179">
        <f>IF(J32&gt;E32,E32,J32)</f>
        <v>0</v>
      </c>
      <c r="K28" s="179">
        <f>IF(K32&gt;E32,E32,K32)</f>
        <v>0</v>
      </c>
      <c r="L28" s="179">
        <f>IF(L32&gt;E32,E32,L32)</f>
        <v>0</v>
      </c>
      <c r="M28" s="179">
        <f>IF(M32&gt;E32,E32,M32)</f>
        <v>0</v>
      </c>
      <c r="N28" s="179">
        <f>IF(N32&gt;E32,E32,N32)</f>
        <v>0</v>
      </c>
      <c r="O28" s="179">
        <f>IF(O32&gt;E32,E32,O32)</f>
        <v>0</v>
      </c>
      <c r="P28" s="179">
        <f>IF(P32&gt;E32,E32,P32)</f>
        <v>0</v>
      </c>
      <c r="Q28" s="185">
        <f>IF(Q32&gt;E32,E32,Q32)</f>
        <v>0</v>
      </c>
      <c r="R28" s="1061"/>
      <c r="S28" s="1057"/>
      <c r="T28" s="1058"/>
    </row>
    <row r="29" spans="1:20" ht="26.25" customHeight="1">
      <c r="E29" s="1" t="s">
        <v>63</v>
      </c>
      <c r="F29" s="2" t="s">
        <v>49</v>
      </c>
      <c r="G29" s="2" t="s">
        <v>50</v>
      </c>
      <c r="H29" s="2" t="s">
        <v>51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58</v>
      </c>
      <c r="P29" s="2" t="s">
        <v>59</v>
      </c>
      <c r="Q29" s="2" t="s">
        <v>60</v>
      </c>
      <c r="R29" s="51"/>
    </row>
    <row r="30" spans="1:20" ht="26.25" customHeight="1">
      <c r="D30" s="2" t="s">
        <v>22</v>
      </c>
      <c r="E30" s="1">
        <f>'ライブラリ (20,000,001円～)'!D19</f>
        <v>54166.666666666664</v>
      </c>
      <c r="F30" s="1">
        <f>IF(F35=1,0,F2+F5+F8+F11+F14+F17+F20+F23+'ライブラリ (20,000,001円～)'!D16)</f>
        <v>0</v>
      </c>
      <c r="G30" s="1">
        <f>IF(G35=1,0,G2+G5+G8+G11+G14+G17+G20+G23+'ライブラリ (20,000,001円～)'!D16)</f>
        <v>0</v>
      </c>
      <c r="H30" s="1">
        <f>IF(H35=1,0,H2+H5+H8+H11+H14+H17+H20+H23+'ライブラリ (20,000,001円～)'!D16)</f>
        <v>0</v>
      </c>
      <c r="I30" s="1">
        <f>IF(I35=1,0,I2+I5+I8+I11+I14+I17+I20+I23+'ライブラリ (20,000,001円～)'!D16)</f>
        <v>0</v>
      </c>
      <c r="J30" s="1">
        <f>IF(J35=1,0,J2+J5+J8+J11+J14+J17+J20+J23+'ライブラリ (20,000,001円～)'!D16)</f>
        <v>0</v>
      </c>
      <c r="K30" s="1">
        <f>IF(K35=1,0,K2+K5+K8+K11+K14+K17+K20+K23+'ライブラリ (20,000,001円～)'!D16)</f>
        <v>0</v>
      </c>
      <c r="L30" s="1">
        <f>IF(L35=1,0,L2+L5+L8+L11+L14+L17+L20+L23+'ライブラリ (20,000,001円～)'!D16)</f>
        <v>0</v>
      </c>
      <c r="M30" s="1">
        <f>IF(M35=1,0,M2+M5+M8+M11+M14+M17+M20+M23+'ライブラリ (20,000,001円～)'!D16)</f>
        <v>0</v>
      </c>
      <c r="N30" s="1">
        <f>IF(N35=1,0,N2+N5+N8+N11+N14+N17+N20+N23+'ライブラリ (20,000,001円～)'!D16)</f>
        <v>0</v>
      </c>
      <c r="O30" s="1">
        <f>IF(O35=1,0,O2+O5+O8+O11+O14+O17+O20+O23+'ライブラリ (20,000,001円～)'!D16)</f>
        <v>0</v>
      </c>
      <c r="P30" s="1">
        <f>IF(P35=1,0,P2+P5+P8+P11+P14+P17+P20+P23+'ライブラリ (20,000,001円～)'!D16)</f>
        <v>0</v>
      </c>
      <c r="Q30" s="1">
        <f>IF(Q35=1,0,Q2+Q5+Q8+Q11+Q14+Q17+Q20+Q23+'ライブラリ (20,000,001円～)'!D16)</f>
        <v>0</v>
      </c>
    </row>
    <row r="31" spans="1:20" ht="26.25" customHeight="1">
      <c r="D31" s="2" t="s">
        <v>23</v>
      </c>
      <c r="E31" s="1">
        <f>'ライブラリ (20,000,001円～)'!G19</f>
        <v>16666.666666666668</v>
      </c>
      <c r="F31" s="1">
        <f>IF(F35=1,0,F3+F6+F9+F12+F15+F18+F21+F24+'ライブラリ (20,000,001円～)'!G16)</f>
        <v>0</v>
      </c>
      <c r="G31" s="1">
        <f>IF(G35=1,0,G3+G6+G9+G12+G15+G18+G21+G24+'ライブラリ (20,000,001円～)'!G16)</f>
        <v>0</v>
      </c>
      <c r="H31" s="1">
        <f>IF(H35=1,0,H3+H6+H9+H12+H15+H18+H21+H24+'ライブラリ (20,000,001円～)'!G16)</f>
        <v>0</v>
      </c>
      <c r="I31" s="1">
        <f>IF(I35=1,0,I3+I6+I9+I12+I15+I18+I21+I24+'ライブラリ (20,000,001円～)'!G16)</f>
        <v>0</v>
      </c>
      <c r="J31" s="1">
        <f>IF(J35=1,0,J3+J6+J9+J12+J15+J18+J21+J24+'ライブラリ (20,000,001円～)'!G16)</f>
        <v>0</v>
      </c>
      <c r="K31" s="1">
        <f>IF(K35=1,0,K3+K6+K9+K12+K15+K18+K21+K24+'ライブラリ (20,000,001円～)'!G16)</f>
        <v>0</v>
      </c>
      <c r="L31" s="1">
        <f>IF(L35=1,0,L3+L6+L9+L12+L15+L18+L21+L24+'ライブラリ (20,000,001円～)'!G16)</f>
        <v>0</v>
      </c>
      <c r="M31" s="1">
        <f>IF(M35=1,0,M3+M6+M9+M12+M15+M18+M21+M24+'ライブラリ (20,000,001円～)'!G16)</f>
        <v>0</v>
      </c>
      <c r="N31" s="1">
        <f>IF(N35=1,0,N3+N6+N9+N12+N15+N18+N21+N24+'ライブラリ (20,000,001円～)'!G16)</f>
        <v>0</v>
      </c>
      <c r="O31" s="1">
        <f>IF(O35=1,0,O3+O6+O9+O12+O15+O18+O21+O24+'ライブラリ (20,000,001円～)'!G16)</f>
        <v>0</v>
      </c>
      <c r="P31" s="1">
        <f>IF(P35=1,0,P3+P6+P9+P12+P15+P18+P21+P24+'ライブラリ (20,000,001円～)'!G16)</f>
        <v>0</v>
      </c>
      <c r="Q31" s="1">
        <f>IF(Q35=1,0,Q3+Q6+Q9+Q12+Q15+Q18+Q21+Q24+'ライブラリ (20,000,001円～)'!G16)</f>
        <v>0</v>
      </c>
    </row>
    <row r="32" spans="1:20" ht="26.25" customHeight="1">
      <c r="D32" s="2" t="s">
        <v>24</v>
      </c>
      <c r="E32" s="1">
        <f>'ライブラリ (20,000,001円～)'!J19</f>
        <v>14166.666666666666</v>
      </c>
      <c r="F32" s="1">
        <f>IF(F36=0,0,F4+F7+F10+F13+F16+F19+F22+F25)</f>
        <v>0</v>
      </c>
      <c r="G32" s="1">
        <f t="shared" ref="G32:Q32" si="1">IF(G36=0,0,G4+G7+G10+G13+G16+G19+G22+G25)</f>
        <v>0</v>
      </c>
      <c r="H32" s="1">
        <f t="shared" si="1"/>
        <v>0</v>
      </c>
      <c r="I32" s="1">
        <f t="shared" si="1"/>
        <v>0</v>
      </c>
      <c r="J32" s="1">
        <f t="shared" si="1"/>
        <v>0</v>
      </c>
      <c r="K32" s="1">
        <f t="shared" si="1"/>
        <v>0</v>
      </c>
      <c r="L32" s="1">
        <f t="shared" si="1"/>
        <v>0</v>
      </c>
      <c r="M32" s="1">
        <f t="shared" si="1"/>
        <v>0</v>
      </c>
      <c r="N32" s="1">
        <f t="shared" si="1"/>
        <v>0</v>
      </c>
      <c r="O32" s="1">
        <f t="shared" si="1"/>
        <v>0</v>
      </c>
      <c r="P32" s="1">
        <f t="shared" si="1"/>
        <v>0</v>
      </c>
      <c r="Q32" s="1">
        <f t="shared" si="1"/>
        <v>0</v>
      </c>
    </row>
    <row r="33" spans="4:18" ht="26.25" customHeight="1">
      <c r="D33" s="2" t="s">
        <v>62</v>
      </c>
      <c r="E33" s="1">
        <f>SUM(E30:E32)</f>
        <v>85000</v>
      </c>
      <c r="F33" s="1">
        <f>SUM(F30:F32)</f>
        <v>0</v>
      </c>
      <c r="G33" s="1">
        <f t="shared" ref="G33:Q33" si="2">SUM(G30:G32)</f>
        <v>0</v>
      </c>
      <c r="H33" s="1">
        <f t="shared" si="2"/>
        <v>0</v>
      </c>
      <c r="I33" s="1">
        <f t="shared" si="2"/>
        <v>0</v>
      </c>
      <c r="J33" s="1">
        <f t="shared" si="2"/>
        <v>0</v>
      </c>
      <c r="K33" s="1">
        <f t="shared" si="2"/>
        <v>0</v>
      </c>
      <c r="L33" s="1">
        <f t="shared" si="2"/>
        <v>0</v>
      </c>
      <c r="M33" s="1">
        <f t="shared" si="2"/>
        <v>0</v>
      </c>
      <c r="N33" s="1">
        <f t="shared" si="2"/>
        <v>0</v>
      </c>
      <c r="O33" s="1">
        <f t="shared" si="2"/>
        <v>0</v>
      </c>
      <c r="P33" s="1">
        <f t="shared" si="2"/>
        <v>0</v>
      </c>
      <c r="Q33" s="1">
        <f t="shared" si="2"/>
        <v>0</v>
      </c>
    </row>
    <row r="34" spans="4:18">
      <c r="F34" s="214" t="s">
        <v>82</v>
      </c>
      <c r="G34" s="214" t="s">
        <v>83</v>
      </c>
      <c r="H34" s="214" t="s">
        <v>84</v>
      </c>
      <c r="I34" s="214" t="s">
        <v>85</v>
      </c>
      <c r="J34" s="214" t="s">
        <v>86</v>
      </c>
      <c r="K34" s="214" t="s">
        <v>87</v>
      </c>
      <c r="L34" s="214" t="s">
        <v>88</v>
      </c>
      <c r="M34" s="214" t="s">
        <v>89</v>
      </c>
      <c r="N34" s="214" t="s">
        <v>90</v>
      </c>
      <c r="O34" s="214" t="s">
        <v>91</v>
      </c>
      <c r="P34" s="214" t="s">
        <v>92</v>
      </c>
      <c r="Q34" s="214" t="s">
        <v>93</v>
      </c>
    </row>
    <row r="35" spans="4:18" ht="26.25" customHeight="1">
      <c r="D35" s="1081" t="s">
        <v>81</v>
      </c>
      <c r="E35" s="1082"/>
      <c r="F35" s="214">
        <f>IF(AND(F2=0,F5=0,F8=0,F11=0,F14=0,F17=0,F20=0,F23=0),1,2)</f>
        <v>1</v>
      </c>
      <c r="G35" s="214">
        <f t="shared" ref="G35:Q35" si="3">IF(AND(G2=0,G5=0,G8=0,G11=0,G14=0,G17=0,G20=0,G23=0),1,2)</f>
        <v>1</v>
      </c>
      <c r="H35" s="214">
        <f t="shared" si="3"/>
        <v>1</v>
      </c>
      <c r="I35" s="214">
        <f t="shared" si="3"/>
        <v>1</v>
      </c>
      <c r="J35" s="214">
        <f t="shared" si="3"/>
        <v>1</v>
      </c>
      <c r="K35" s="214">
        <f t="shared" si="3"/>
        <v>1</v>
      </c>
      <c r="L35" s="214">
        <f t="shared" si="3"/>
        <v>1</v>
      </c>
      <c r="M35" s="214">
        <f t="shared" si="3"/>
        <v>1</v>
      </c>
      <c r="N35" s="214">
        <f t="shared" si="3"/>
        <v>1</v>
      </c>
      <c r="O35" s="214">
        <f t="shared" si="3"/>
        <v>1</v>
      </c>
      <c r="P35" s="214">
        <f t="shared" si="3"/>
        <v>1</v>
      </c>
      <c r="Q35" s="214">
        <f t="shared" si="3"/>
        <v>1</v>
      </c>
      <c r="R35" s="215"/>
    </row>
    <row r="36" spans="4:18" ht="26.25" customHeight="1">
      <c r="D36" s="1068" t="s">
        <v>6</v>
      </c>
      <c r="E36" s="1068"/>
      <c r="F36" s="214">
        <f>IF(AND(F4=0,F7=0,F10=0,F13=0,F16=0,F19=0,F22=0,F25=0),1,2)</f>
        <v>1</v>
      </c>
      <c r="G36" s="214">
        <f t="shared" ref="G36:Q36" si="4">IF(AND(G4=0,G7=0,G10=0,G13=0,G16=0,G19=0,G22=0,G25=0),1,2)</f>
        <v>1</v>
      </c>
      <c r="H36" s="214">
        <f t="shared" si="4"/>
        <v>1</v>
      </c>
      <c r="I36" s="214">
        <f t="shared" si="4"/>
        <v>1</v>
      </c>
      <c r="J36" s="214">
        <f t="shared" si="4"/>
        <v>1</v>
      </c>
      <c r="K36" s="214">
        <f t="shared" si="4"/>
        <v>1</v>
      </c>
      <c r="L36" s="214">
        <f t="shared" si="4"/>
        <v>1</v>
      </c>
      <c r="M36" s="214">
        <f t="shared" si="4"/>
        <v>1</v>
      </c>
      <c r="N36" s="214">
        <f t="shared" si="4"/>
        <v>1</v>
      </c>
      <c r="O36" s="214">
        <f t="shared" si="4"/>
        <v>1</v>
      </c>
      <c r="P36" s="214">
        <f t="shared" si="4"/>
        <v>1</v>
      </c>
      <c r="Q36" s="214">
        <f t="shared" si="4"/>
        <v>1</v>
      </c>
    </row>
  </sheetData>
  <mergeCells count="30">
    <mergeCell ref="D36:E36"/>
    <mergeCell ref="A26:C28"/>
    <mergeCell ref="D26:E26"/>
    <mergeCell ref="R26:R28"/>
    <mergeCell ref="S26:T26"/>
    <mergeCell ref="D27:E27"/>
    <mergeCell ref="S27:T27"/>
    <mergeCell ref="D28:E28"/>
    <mergeCell ref="S28:T28"/>
    <mergeCell ref="A20:A22"/>
    <mergeCell ref="B20:C22"/>
    <mergeCell ref="A23:A25"/>
    <mergeCell ref="B23:C25"/>
    <mergeCell ref="D35:E35"/>
    <mergeCell ref="A11:A13"/>
    <mergeCell ref="B11:C13"/>
    <mergeCell ref="A14:A16"/>
    <mergeCell ref="B14:C16"/>
    <mergeCell ref="A17:A19"/>
    <mergeCell ref="B17:C19"/>
    <mergeCell ref="T5:U5"/>
    <mergeCell ref="T7:U7"/>
    <mergeCell ref="A8:A10"/>
    <mergeCell ref="B8:C10"/>
    <mergeCell ref="T9:U9"/>
    <mergeCell ref="B1:C1"/>
    <mergeCell ref="A2:A4"/>
    <mergeCell ref="B2:C4"/>
    <mergeCell ref="A5:A7"/>
    <mergeCell ref="B5:C7"/>
  </mergeCells>
  <phoneticPr fontId="2"/>
  <conditionalFormatting sqref="F30:Q30">
    <cfRule type="cellIs" dxfId="3" priority="1" stopIfTrue="1" operator="greaterThan">
      <formula>$E$30</formula>
    </cfRule>
  </conditionalFormatting>
  <conditionalFormatting sqref="F31:Q31">
    <cfRule type="cellIs" dxfId="2" priority="2" stopIfTrue="1" operator="greaterThan">
      <formula>$E$31</formula>
    </cfRule>
  </conditionalFormatting>
  <conditionalFormatting sqref="F32:Q32">
    <cfRule type="cellIs" dxfId="1" priority="3" stopIfTrue="1" operator="greaterThan">
      <formula>$E$32</formula>
    </cfRule>
  </conditionalFormatting>
  <conditionalFormatting sqref="F33:Q33">
    <cfRule type="cellIs" dxfId="0" priority="4" stopIfTrue="1" operator="greaterThan">
      <formula>$E$33</formula>
    </cfRule>
  </conditionalFormatting>
  <hyperlinks>
    <hyperlink ref="T5" location="個人加入者名!A1" display="加入者名" xr:uid="{00000000-0004-0000-1600-000000000000}"/>
    <hyperlink ref="T7" location="加入月数!A1" display="加入月数" xr:uid="{00000000-0004-0000-1600-000001000000}"/>
    <hyperlink ref="T9" location="所得額!A1" display="所得額" xr:uid="{00000000-0004-0000-1600-000002000000}"/>
  </hyperlinks>
  <pageMargins left="0.2" right="0.2" top="0.2" bottom="0.2" header="0.2" footer="0.2"/>
  <pageSetup paperSize="9" scale="88" orientation="landscape" r:id="rId1"/>
  <headerFooter alignWithMargins="0"/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Button 1">
              <controlPr defaultSize="0" print="0" autoFill="0" autoPict="0" macro="[0]!初期化">
                <anchor moveWithCells="1" sizeWithCells="1">
                  <from>
                    <xdr:col>19</xdr:col>
                    <xdr:colOff>12700</xdr:colOff>
                    <xdr:row>10</xdr:row>
                    <xdr:rowOff>133350</xdr:rowOff>
                  </from>
                  <to>
                    <xdr:col>21</xdr:col>
                    <xdr:colOff>660400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1">
    <pageSetUpPr fitToPage="1"/>
  </sheetPr>
  <dimension ref="A1:T44"/>
  <sheetViews>
    <sheetView showGridLines="0" topLeftCell="A10" zoomScale="80" zoomScaleNormal="80" workbookViewId="0">
      <selection activeCell="D46" sqref="D46"/>
    </sheetView>
  </sheetViews>
  <sheetFormatPr defaultColWidth="9" defaultRowHeight="13"/>
  <cols>
    <col min="1" max="1" width="4.453125" style="4" customWidth="1"/>
    <col min="2" max="2" width="16.26953125" style="4" customWidth="1"/>
    <col min="3" max="3" width="2.453125" style="4" customWidth="1"/>
    <col min="4" max="4" width="10" style="4" bestFit="1" customWidth="1"/>
    <col min="5" max="6" width="2.90625" style="4" customWidth="1"/>
    <col min="7" max="7" width="10" style="4" bestFit="1" customWidth="1"/>
    <col min="8" max="9" width="2.90625" style="4" customWidth="1"/>
    <col min="10" max="10" width="10" style="4" bestFit="1" customWidth="1"/>
    <col min="11" max="11" width="2.90625" style="4" customWidth="1"/>
    <col min="12" max="12" width="6" style="4" customWidth="1"/>
    <col min="13" max="13" width="9" style="4"/>
    <col min="14" max="14" width="10.453125" style="4" customWidth="1"/>
    <col min="15" max="15" width="11" style="4" bestFit="1" customWidth="1"/>
    <col min="16" max="16" width="9.90625" style="4" bestFit="1" customWidth="1"/>
    <col min="17" max="17" width="12.36328125" style="4" bestFit="1" customWidth="1"/>
    <col min="18" max="18" width="11" style="4" bestFit="1" customWidth="1"/>
    <col min="19" max="16384" width="9" style="4"/>
  </cols>
  <sheetData>
    <row r="1" spans="2:20" ht="16.5">
      <c r="B1" s="1378"/>
      <c r="C1" s="1378"/>
      <c r="D1" s="1378"/>
      <c r="E1" s="1378"/>
      <c r="F1" s="1378"/>
      <c r="G1" s="1378"/>
      <c r="H1" s="1378"/>
      <c r="I1" s="1378"/>
      <c r="J1" s="1378"/>
      <c r="K1" s="1379"/>
    </row>
    <row r="2" spans="2:20" ht="16.5">
      <c r="B2" s="5"/>
      <c r="C2" s="1338" t="s">
        <v>7</v>
      </c>
      <c r="D2" s="1339"/>
      <c r="E2" s="1338"/>
      <c r="F2" s="1340" t="s">
        <v>19</v>
      </c>
      <c r="G2" s="1341"/>
      <c r="H2" s="1342"/>
      <c r="I2" s="1338" t="s">
        <v>8</v>
      </c>
      <c r="J2" s="1339"/>
      <c r="K2" s="1338"/>
      <c r="Q2" s="6"/>
      <c r="R2" s="41" t="s">
        <v>7</v>
      </c>
      <c r="S2" s="41" t="s">
        <v>19</v>
      </c>
      <c r="T2" s="41" t="s">
        <v>8</v>
      </c>
    </row>
    <row r="3" spans="2:20" ht="6" customHeight="1" thickBot="1">
      <c r="B3" s="230"/>
      <c r="C3" s="226"/>
      <c r="D3" s="228"/>
      <c r="E3" s="227"/>
      <c r="F3" s="228"/>
      <c r="G3" s="228"/>
      <c r="H3" s="227"/>
      <c r="I3" s="226"/>
      <c r="J3" s="228"/>
      <c r="K3" s="227"/>
      <c r="Q3" s="1339" t="s">
        <v>12</v>
      </c>
      <c r="R3" s="1367">
        <f>D4/D5</f>
        <v>7.8E-2</v>
      </c>
      <c r="S3" s="1367">
        <f>G4/G5</f>
        <v>2.1000000000000001E-2</v>
      </c>
      <c r="T3" s="1367">
        <f>J4/J5</f>
        <v>1.8000000000000002E-2</v>
      </c>
    </row>
    <row r="4" spans="2:20" ht="17" thickBot="1">
      <c r="B4" s="1356" t="s">
        <v>12</v>
      </c>
      <c r="C4" s="229"/>
      <c r="D4" s="357">
        <v>7.8</v>
      </c>
      <c r="E4" s="33"/>
      <c r="F4" s="35"/>
      <c r="G4" s="358">
        <v>2.1</v>
      </c>
      <c r="H4" s="34"/>
      <c r="I4" s="35"/>
      <c r="J4" s="359">
        <v>1.8</v>
      </c>
      <c r="K4" s="33"/>
      <c r="Q4" s="1355"/>
      <c r="R4" s="1368"/>
      <c r="S4" s="1368"/>
      <c r="T4" s="1368"/>
    </row>
    <row r="5" spans="2:20" ht="16.5">
      <c r="B5" s="1338"/>
      <c r="C5" s="7"/>
      <c r="D5" s="216">
        <v>100</v>
      </c>
      <c r="E5" s="30"/>
      <c r="F5" s="31"/>
      <c r="G5" s="216">
        <v>100</v>
      </c>
      <c r="H5" s="31"/>
      <c r="I5" s="32"/>
      <c r="J5" s="216">
        <v>100</v>
      </c>
      <c r="K5" s="30"/>
      <c r="Q5" s="1356"/>
      <c r="R5" s="1369"/>
      <c r="S5" s="1369"/>
      <c r="T5" s="1369"/>
    </row>
    <row r="6" spans="2:20" ht="6" customHeight="1" thickBot="1">
      <c r="B6" s="1339" t="s">
        <v>13</v>
      </c>
      <c r="C6" s="8"/>
      <c r="D6" s="40"/>
      <c r="E6" s="33"/>
      <c r="F6" s="34"/>
      <c r="G6" s="34"/>
      <c r="H6" s="34"/>
      <c r="I6" s="35"/>
      <c r="J6" s="40"/>
      <c r="K6" s="33"/>
      <c r="L6" s="9"/>
      <c r="N6" s="10"/>
      <c r="O6" s="2"/>
      <c r="P6" s="2"/>
      <c r="Q6" s="2"/>
    </row>
    <row r="7" spans="2:20" ht="17" thickBot="1">
      <c r="B7" s="1355"/>
      <c r="D7" s="360">
        <v>32000</v>
      </c>
      <c r="E7" s="12"/>
      <c r="F7" s="11"/>
      <c r="G7" s="360">
        <v>13000</v>
      </c>
      <c r="H7" s="12"/>
      <c r="I7" s="39"/>
      <c r="J7" s="360">
        <v>12500</v>
      </c>
      <c r="K7" s="12"/>
    </row>
    <row r="8" spans="2:20" ht="6" customHeight="1">
      <c r="B8" s="1356"/>
      <c r="D8" s="14"/>
      <c r="E8" s="13"/>
      <c r="F8" s="14"/>
      <c r="G8" s="14"/>
      <c r="H8" s="14"/>
      <c r="I8" s="1360"/>
      <c r="J8" s="1361"/>
      <c r="K8" s="1359"/>
    </row>
    <row r="9" spans="2:20" ht="6.75" customHeight="1" thickBot="1">
      <c r="B9" s="1339" t="s">
        <v>14</v>
      </c>
      <c r="C9" s="15"/>
      <c r="D9" s="16"/>
      <c r="E9" s="1357"/>
      <c r="F9" s="16"/>
      <c r="G9" s="16"/>
      <c r="H9" s="16"/>
      <c r="I9" s="1362"/>
      <c r="J9" s="1363"/>
      <c r="K9" s="1357"/>
    </row>
    <row r="10" spans="2:20" ht="17" thickBot="1">
      <c r="B10" s="1355"/>
      <c r="C10" s="17"/>
      <c r="D10" s="360"/>
      <c r="E10" s="1358"/>
      <c r="F10" s="18"/>
      <c r="G10" s="360"/>
      <c r="H10" s="18"/>
      <c r="I10" s="11"/>
      <c r="J10" s="365"/>
      <c r="K10" s="12"/>
    </row>
    <row r="11" spans="2:20" ht="6" customHeight="1">
      <c r="B11" s="1356"/>
      <c r="C11" s="19"/>
      <c r="D11" s="36"/>
      <c r="E11" s="1359"/>
      <c r="F11" s="14"/>
      <c r="G11" s="14"/>
      <c r="H11" s="14"/>
      <c r="I11" s="37"/>
      <c r="J11" s="36"/>
      <c r="K11" s="38"/>
    </row>
    <row r="12" spans="2:20" ht="6.75" customHeight="1" thickBot="1">
      <c r="B12" s="1339" t="s">
        <v>96</v>
      </c>
      <c r="C12" s="15"/>
      <c r="D12" s="16"/>
      <c r="E12" s="1357"/>
      <c r="F12" s="16"/>
      <c r="G12" s="16"/>
      <c r="H12" s="16"/>
      <c r="I12" s="1362"/>
      <c r="J12" s="1363"/>
      <c r="K12" s="1357"/>
    </row>
    <row r="13" spans="2:20" ht="17" thickBot="1">
      <c r="B13" s="1355"/>
      <c r="C13" s="17"/>
      <c r="D13" s="360">
        <v>660000</v>
      </c>
      <c r="E13" s="1358"/>
      <c r="F13" s="18"/>
      <c r="G13" s="360">
        <v>260000</v>
      </c>
      <c r="H13" s="18"/>
      <c r="I13" s="11"/>
      <c r="J13" s="360">
        <v>170000</v>
      </c>
      <c r="K13" s="12"/>
    </row>
    <row r="14" spans="2:20" ht="6" customHeight="1">
      <c r="B14" s="1356"/>
      <c r="C14" s="19"/>
      <c r="D14" s="36"/>
      <c r="E14" s="1359"/>
      <c r="F14" s="14"/>
      <c r="G14" s="14"/>
      <c r="H14" s="14"/>
      <c r="I14" s="37"/>
      <c r="J14" s="36"/>
      <c r="K14" s="38"/>
    </row>
    <row r="15" spans="2:20" ht="6" customHeight="1">
      <c r="B15" s="222"/>
      <c r="C15" s="17"/>
      <c r="D15" s="291"/>
      <c r="E15" s="12"/>
      <c r="F15" s="18"/>
      <c r="G15" s="18"/>
      <c r="H15" s="18"/>
      <c r="I15" s="39"/>
      <c r="J15" s="291"/>
      <c r="K15" s="292"/>
    </row>
    <row r="16" spans="2:20" ht="18.75" customHeight="1">
      <c r="B16" s="222" t="s">
        <v>111</v>
      </c>
      <c r="C16" s="17"/>
      <c r="D16" s="361">
        <f>D10/12</f>
        <v>0</v>
      </c>
      <c r="E16" s="12"/>
      <c r="F16" s="18"/>
      <c r="G16" s="362">
        <f>G10/12</f>
        <v>0</v>
      </c>
      <c r="H16" s="18"/>
      <c r="I16" s="39"/>
      <c r="J16" s="364"/>
      <c r="K16" s="292"/>
    </row>
    <row r="17" spans="1:19" ht="6" customHeight="1">
      <c r="B17" s="222"/>
      <c r="C17" s="17"/>
      <c r="D17" s="291"/>
      <c r="E17" s="12"/>
      <c r="F17" s="18"/>
      <c r="G17" s="18"/>
      <c r="H17" s="18"/>
      <c r="I17" s="39"/>
      <c r="J17" s="291"/>
      <c r="K17" s="292"/>
    </row>
    <row r="18" spans="1:19" ht="6" customHeight="1">
      <c r="B18" s="221"/>
      <c r="C18" s="15"/>
      <c r="D18" s="225"/>
      <c r="E18" s="224"/>
      <c r="F18" s="15"/>
      <c r="G18" s="225"/>
      <c r="H18" s="224"/>
      <c r="I18" s="15"/>
      <c r="J18" s="225"/>
      <c r="K18" s="224"/>
    </row>
    <row r="19" spans="1:19" ht="18" customHeight="1">
      <c r="B19" s="222" t="s">
        <v>99</v>
      </c>
      <c r="C19" s="17"/>
      <c r="D19" s="363">
        <f>D13/12</f>
        <v>55000</v>
      </c>
      <c r="E19" s="12"/>
      <c r="F19" s="17"/>
      <c r="G19" s="363">
        <f>G13/12</f>
        <v>21666.666666666668</v>
      </c>
      <c r="H19" s="12"/>
      <c r="I19" s="17"/>
      <c r="J19" s="363">
        <f>J13/12</f>
        <v>14166.666666666666</v>
      </c>
      <c r="K19" s="12"/>
    </row>
    <row r="20" spans="1:19" ht="6" customHeight="1">
      <c r="B20" s="223"/>
      <c r="C20" s="19"/>
      <c r="D20" s="36"/>
      <c r="E20" s="13"/>
      <c r="F20" s="19"/>
      <c r="G20" s="36"/>
      <c r="H20" s="13"/>
      <c r="I20" s="19"/>
      <c r="J20" s="36"/>
      <c r="K20" s="13"/>
    </row>
    <row r="21" spans="1:19" customFormat="1">
      <c r="C21" s="3" t="s">
        <v>44</v>
      </c>
      <c r="D21" s="3"/>
      <c r="E21" s="1381" t="s">
        <v>45</v>
      </c>
      <c r="F21" s="1381"/>
      <c r="G21" s="1381"/>
      <c r="H21" s="1381" t="s">
        <v>34</v>
      </c>
      <c r="I21" s="1381"/>
      <c r="J21" s="1381"/>
      <c r="K21" s="1381"/>
      <c r="L21" s="1381" t="s">
        <v>35</v>
      </c>
      <c r="M21" s="1381"/>
    </row>
    <row r="22" spans="1:19" customFormat="1">
      <c r="A22" s="1382" t="s">
        <v>36</v>
      </c>
      <c r="B22" s="1383"/>
      <c r="C22" s="1343">
        <v>0</v>
      </c>
      <c r="D22" s="1343"/>
      <c r="E22" s="1343">
        <v>1299999</v>
      </c>
      <c r="F22" s="1343"/>
      <c r="G22" s="1343"/>
      <c r="H22" s="1380">
        <v>1</v>
      </c>
      <c r="I22" s="1380"/>
      <c r="J22" s="1380"/>
      <c r="K22" s="1380"/>
      <c r="L22" s="1347">
        <v>600000</v>
      </c>
      <c r="M22" s="1347"/>
      <c r="N22" s="25">
        <f>ROUNDDOWN('③　所得'!N10*ライブラリ!H22-ライブラリ!L22,1)</f>
        <v>650000</v>
      </c>
      <c r="O22" s="20">
        <f t="shared" ref="O22:O31" si="0">IF(N22&lt;=0,0,N22)</f>
        <v>650000</v>
      </c>
    </row>
    <row r="23" spans="1:19" customFormat="1">
      <c r="A23" s="1384"/>
      <c r="B23" s="1385"/>
      <c r="C23" s="1343">
        <v>1300000</v>
      </c>
      <c r="D23" s="1343"/>
      <c r="E23" s="1343">
        <v>4099999</v>
      </c>
      <c r="F23" s="1343"/>
      <c r="G23" s="1343"/>
      <c r="H23" s="1380">
        <v>0.75</v>
      </c>
      <c r="I23" s="1380"/>
      <c r="J23" s="1380"/>
      <c r="K23" s="1380"/>
      <c r="L23" s="1347">
        <v>275000</v>
      </c>
      <c r="M23" s="1347"/>
      <c r="N23" s="25">
        <f>ROUNDDOWN('③　所得'!N10*ライブラリ!H23-ライブラリ!L23,1)</f>
        <v>662500</v>
      </c>
      <c r="O23" s="20">
        <f t="shared" si="0"/>
        <v>662500</v>
      </c>
    </row>
    <row r="24" spans="1:19" customFormat="1">
      <c r="A24" s="1384"/>
      <c r="B24" s="1385"/>
      <c r="C24" s="1343">
        <v>4100000</v>
      </c>
      <c r="D24" s="1343"/>
      <c r="E24" s="1343">
        <v>7699999</v>
      </c>
      <c r="F24" s="1343"/>
      <c r="G24" s="1343"/>
      <c r="H24" s="1380">
        <v>0.85</v>
      </c>
      <c r="I24" s="1380"/>
      <c r="J24" s="1380"/>
      <c r="K24" s="1380"/>
      <c r="L24" s="1347">
        <v>685000</v>
      </c>
      <c r="M24" s="1347"/>
      <c r="N24" s="25">
        <f>ROUNDDOWN('③　所得'!N10*ライブラリ!H24-ライブラリ!L24,1)</f>
        <v>377500</v>
      </c>
      <c r="O24" s="20">
        <f t="shared" si="0"/>
        <v>377500</v>
      </c>
    </row>
    <row r="25" spans="1:19" customFormat="1">
      <c r="A25" s="1384"/>
      <c r="B25" s="1385"/>
      <c r="C25" s="1343">
        <v>7700000</v>
      </c>
      <c r="D25" s="1343"/>
      <c r="E25" s="1343">
        <v>9999999</v>
      </c>
      <c r="F25" s="1343"/>
      <c r="G25" s="1343"/>
      <c r="H25" s="1380">
        <v>0.95</v>
      </c>
      <c r="I25" s="1380"/>
      <c r="J25" s="1380"/>
      <c r="K25" s="1380"/>
      <c r="L25" s="1347">
        <v>1455000</v>
      </c>
      <c r="M25" s="1347"/>
      <c r="N25" s="25">
        <f>ROUNDDOWN('③　所得'!N10*ライブラリ!H25-ライブラリ!L25,1)</f>
        <v>-267500</v>
      </c>
      <c r="O25" s="20">
        <f t="shared" si="0"/>
        <v>0</v>
      </c>
    </row>
    <row r="26" spans="1:19" customFormat="1" ht="13.5" thickBot="1">
      <c r="A26" s="1386"/>
      <c r="B26" s="1387"/>
      <c r="C26" s="1345">
        <v>10000000</v>
      </c>
      <c r="D26" s="1345"/>
      <c r="E26" s="1346"/>
      <c r="F26" s="1346"/>
      <c r="G26" s="1346"/>
      <c r="H26" s="1348" t="s">
        <v>160</v>
      </c>
      <c r="I26" s="1348"/>
      <c r="J26" s="1348"/>
      <c r="K26" s="1348"/>
      <c r="L26" s="1348"/>
      <c r="M26" s="1348"/>
      <c r="N26" s="425">
        <f>IF('③　所得'!N10&gt;=ライブラリ!C26,'③　所得'!N10-1955000,)</f>
        <v>0</v>
      </c>
      <c r="O26" s="20">
        <f t="shared" si="0"/>
        <v>0</v>
      </c>
    </row>
    <row r="27" spans="1:19" customFormat="1">
      <c r="A27" s="1388" t="s">
        <v>37</v>
      </c>
      <c r="B27" s="1389"/>
      <c r="C27" s="1365">
        <v>0</v>
      </c>
      <c r="D27" s="1365"/>
      <c r="E27" s="1365">
        <v>3299999</v>
      </c>
      <c r="F27" s="1365"/>
      <c r="G27" s="1365"/>
      <c r="H27" s="1364">
        <v>1</v>
      </c>
      <c r="I27" s="1364"/>
      <c r="J27" s="1364"/>
      <c r="K27" s="1364"/>
      <c r="L27" s="1347">
        <v>1100000</v>
      </c>
      <c r="M27" s="1347"/>
      <c r="N27" s="25">
        <f>ROUNDDOWN('③　所得'!N10*ライブラリ!H27-ライブラリ!L27,1)</f>
        <v>150000</v>
      </c>
      <c r="O27" s="20">
        <f t="shared" si="0"/>
        <v>150000</v>
      </c>
      <c r="Q27" s="263" t="s">
        <v>38</v>
      </c>
      <c r="R27" s="1370" t="str">
        <f>'③　所得'!N9</f>
        <v>給与</v>
      </c>
      <c r="S27" s="1371"/>
    </row>
    <row r="28" spans="1:19" customFormat="1" ht="13.5" thickBot="1">
      <c r="A28" s="1390"/>
      <c r="B28" s="1391"/>
      <c r="C28" s="1365">
        <v>3300000</v>
      </c>
      <c r="D28" s="1365"/>
      <c r="E28" s="1365">
        <v>4099999</v>
      </c>
      <c r="F28" s="1365"/>
      <c r="G28" s="1365"/>
      <c r="H28" s="1364">
        <v>0.75</v>
      </c>
      <c r="I28" s="1364"/>
      <c r="J28" s="1364"/>
      <c r="K28" s="1364"/>
      <c r="L28" s="1347">
        <v>275000</v>
      </c>
      <c r="M28" s="1347"/>
      <c r="N28" s="25">
        <f>ROUNDDOWN('③　所得'!N10*ライブラリ!H28-ライブラリ!L28,1)</f>
        <v>662500</v>
      </c>
      <c r="O28" s="20">
        <f t="shared" si="0"/>
        <v>662500</v>
      </c>
      <c r="Q28" s="264" t="s">
        <v>39</v>
      </c>
      <c r="R28" s="1336">
        <f>'③　所得'!N10</f>
        <v>1250000</v>
      </c>
      <c r="S28" s="1337"/>
    </row>
    <row r="29" spans="1:19" customFormat="1">
      <c r="A29" s="1390"/>
      <c r="B29" s="1391"/>
      <c r="C29" s="1365">
        <v>4100000</v>
      </c>
      <c r="D29" s="1365"/>
      <c r="E29" s="1365">
        <v>7699999</v>
      </c>
      <c r="F29" s="1365"/>
      <c r="G29" s="1365"/>
      <c r="H29" s="1364">
        <v>0.85</v>
      </c>
      <c r="I29" s="1364"/>
      <c r="J29" s="1364"/>
      <c r="K29" s="1364"/>
      <c r="L29" s="1347">
        <v>685000</v>
      </c>
      <c r="M29" s="1347"/>
      <c r="N29" s="25">
        <f>ROUNDDOWN('③　所得'!N10*ライブラリ!H29-ライブラリ!L29,1)</f>
        <v>377500</v>
      </c>
      <c r="O29" s="20">
        <f t="shared" si="0"/>
        <v>377500</v>
      </c>
      <c r="Q29" s="265" t="s">
        <v>40</v>
      </c>
      <c r="R29" s="1334">
        <f>IF(AND(R28&gt;=C22,R28&lt;=E22),O22,IF(AND(R28&gt;=C23,R28&lt;=E23),O23,IF(AND(R28&gt;=C24,R28&lt;=E24),O24,IF(AND(R28&gt;=C25,R28&lt;=E25),O25,IF(R28&gt;=C26,O26)))))</f>
        <v>650000</v>
      </c>
      <c r="S29" s="1335"/>
    </row>
    <row r="30" spans="1:19" customFormat="1">
      <c r="A30" s="1390"/>
      <c r="B30" s="1391"/>
      <c r="C30" s="1344">
        <v>7700000</v>
      </c>
      <c r="D30" s="1344"/>
      <c r="E30" s="1365">
        <v>9999999</v>
      </c>
      <c r="F30" s="1365"/>
      <c r="G30" s="1365"/>
      <c r="H30" s="1364">
        <v>0.95</v>
      </c>
      <c r="I30" s="1364"/>
      <c r="J30" s="1364"/>
      <c r="K30" s="1364"/>
      <c r="L30" s="1347">
        <v>1455000</v>
      </c>
      <c r="M30" s="1347"/>
      <c r="N30" s="25">
        <f>ROUNDDOWN('③　所得'!N10*ライブラリ!H30-ライブラリ!L30,1)</f>
        <v>-267500</v>
      </c>
      <c r="O30" s="20">
        <f t="shared" si="0"/>
        <v>0</v>
      </c>
      <c r="Q30" s="266" t="s">
        <v>41</v>
      </c>
      <c r="R30" s="1332">
        <f>IF(AND(R28&gt;=C27,R28&lt;=E27),O27,IF(AND(R28&gt;=C28,R28&lt;=E28),O28,IF(AND(R28&gt;=C29,R28&lt;=E29),O29,IF(AND(R28&gt;=C30,R28&lt;=E30),O30,IF(R28&gt;=C31,O31)))))</f>
        <v>150000</v>
      </c>
      <c r="S30" s="1333"/>
    </row>
    <row r="31" spans="1:19" customFormat="1">
      <c r="A31" s="1392"/>
      <c r="B31" s="1393"/>
      <c r="C31" s="1366">
        <v>10000000</v>
      </c>
      <c r="D31" s="1366"/>
      <c r="E31" s="1346"/>
      <c r="F31" s="1346"/>
      <c r="G31" s="1346"/>
      <c r="H31" s="1348" t="s">
        <v>160</v>
      </c>
      <c r="I31" s="1348"/>
      <c r="J31" s="1348"/>
      <c r="K31" s="1348"/>
      <c r="L31" s="1348"/>
      <c r="M31" s="1348"/>
      <c r="N31" s="425">
        <f>IF('③　所得'!N10&gt;=ライブラリ!C31,'③　所得'!N10-1955000,)</f>
        <v>0</v>
      </c>
      <c r="O31" s="20">
        <f t="shared" si="0"/>
        <v>0</v>
      </c>
      <c r="Q31" s="420" t="s">
        <v>47</v>
      </c>
      <c r="R31" s="268">
        <f>IF(AND(R28&gt;=C34,R28&lt;=E34),O34,IF(AND(R28&gt;=C35,R28&lt;=E35),O35,IF(AND(R28&gt;=C36,R28&lt;=E36),O36,IF(AND(R28&gt;=C37,R28&lt;=E37),O37,IF(AND(R28&gt;=C38,R28&lt;=E38),O38,IF(AND(R28&gt;=C39,R28&lt;=E39),O39))))))</f>
        <v>700000</v>
      </c>
      <c r="S31" s="269"/>
    </row>
    <row r="32" spans="1:19" customFormat="1">
      <c r="A32" s="21"/>
      <c r="B32" s="3"/>
      <c r="C32" s="23"/>
      <c r="D32" s="23"/>
      <c r="E32" s="23"/>
      <c r="F32" s="23"/>
      <c r="G32" s="23"/>
      <c r="H32" s="22"/>
      <c r="I32" s="24"/>
      <c r="J32" s="24"/>
      <c r="K32" s="20"/>
      <c r="N32" s="3"/>
      <c r="O32" s="24"/>
      <c r="Q32" s="420" t="s">
        <v>48</v>
      </c>
      <c r="R32" s="268" t="b">
        <f>IF(AND(R28&gt;=C40,R28&lt;=E40),O40,IF(AND(R28&gt;=C41,R28&lt;=E41),O41,IF(AND(R28&gt;=C42,R28&lt;=E42),O42,IF(AND(R28&gt;=C43,R28&lt;=E43),O43,IF(R28&gt;=C44,O44)))))</f>
        <v>0</v>
      </c>
      <c r="S32" s="269"/>
    </row>
    <row r="33" spans="1:19" customFormat="1" ht="13.5" thickBot="1">
      <c r="A33" s="21"/>
      <c r="B33" s="409"/>
      <c r="C33" s="23"/>
      <c r="D33" s="23"/>
      <c r="E33" s="23"/>
      <c r="F33" s="23"/>
      <c r="G33" s="23"/>
      <c r="H33" s="22"/>
      <c r="I33" s="24"/>
      <c r="J33" s="24"/>
      <c r="N33" s="3"/>
      <c r="O33" s="24"/>
      <c r="Q33" s="267" t="s">
        <v>42</v>
      </c>
      <c r="R33" s="1372">
        <f>IF(AND(R28&gt;=C34,R28&lt;=E39),R31,IF(R28&gt;=C40,R32,))</f>
        <v>700000</v>
      </c>
      <c r="S33" s="1373"/>
    </row>
    <row r="34" spans="1:19" customFormat="1">
      <c r="A34" s="1349" t="s">
        <v>42</v>
      </c>
      <c r="B34" s="1350"/>
      <c r="C34" s="1374">
        <v>0</v>
      </c>
      <c r="D34" s="1374"/>
      <c r="E34" s="1374">
        <v>550999</v>
      </c>
      <c r="F34" s="1374"/>
      <c r="G34" s="1374"/>
      <c r="H34" s="1375">
        <v>0</v>
      </c>
      <c r="I34" s="1375"/>
      <c r="J34" s="1375"/>
      <c r="K34" s="1375"/>
      <c r="L34" s="1375"/>
      <c r="M34" s="1375"/>
      <c r="N34" s="25">
        <f>IF('③　所得'!N10&lt;ライブラリ!E34,0,)</f>
        <v>0</v>
      </c>
      <c r="O34" s="20">
        <f t="shared" ref="O34:O44" si="1">IF(N34&lt;=0,0,N34)</f>
        <v>0</v>
      </c>
      <c r="Q34" s="4"/>
      <c r="R34" s="4"/>
      <c r="S34" s="4"/>
    </row>
    <row r="35" spans="1:19" customFormat="1">
      <c r="A35" s="1351"/>
      <c r="B35" s="1352"/>
      <c r="C35" s="1374">
        <v>551000</v>
      </c>
      <c r="D35" s="1374"/>
      <c r="E35" s="1374">
        <v>1618999</v>
      </c>
      <c r="F35" s="1374"/>
      <c r="G35" s="1374"/>
      <c r="H35" s="1375" t="s">
        <v>153</v>
      </c>
      <c r="I35" s="1375"/>
      <c r="J35" s="1375"/>
      <c r="K35" s="1375"/>
      <c r="L35" s="1375"/>
      <c r="M35" s="1375"/>
      <c r="N35" s="25">
        <f>'③　所得'!N10-550000</f>
        <v>700000</v>
      </c>
      <c r="O35" s="20">
        <f t="shared" si="1"/>
        <v>700000</v>
      </c>
    </row>
    <row r="36" spans="1:19" customFormat="1">
      <c r="A36" s="1351"/>
      <c r="B36" s="1352"/>
      <c r="C36" s="1374">
        <v>1619000</v>
      </c>
      <c r="D36" s="1374"/>
      <c r="E36" s="1374">
        <v>1619999</v>
      </c>
      <c r="F36" s="1374"/>
      <c r="G36" s="1374"/>
      <c r="H36" s="1375">
        <v>1069000</v>
      </c>
      <c r="I36" s="1375"/>
      <c r="J36" s="1375"/>
      <c r="K36" s="1375"/>
      <c r="L36" s="1375"/>
      <c r="M36" s="1375"/>
      <c r="N36" s="25">
        <v>1069000</v>
      </c>
      <c r="O36" s="20">
        <f t="shared" si="1"/>
        <v>1069000</v>
      </c>
    </row>
    <row r="37" spans="1:19" customFormat="1">
      <c r="A37" s="1351"/>
      <c r="B37" s="1352"/>
      <c r="C37" s="1374">
        <v>1620000</v>
      </c>
      <c r="D37" s="1374"/>
      <c r="E37" s="1374">
        <v>1621999</v>
      </c>
      <c r="F37" s="1374"/>
      <c r="G37" s="1374"/>
      <c r="H37" s="1375">
        <v>1070000</v>
      </c>
      <c r="I37" s="1375"/>
      <c r="J37" s="1375"/>
      <c r="K37" s="1375"/>
      <c r="L37" s="1375"/>
      <c r="M37" s="1375"/>
      <c r="N37" s="25">
        <v>1070000</v>
      </c>
      <c r="O37" s="20">
        <f t="shared" si="1"/>
        <v>1070000</v>
      </c>
    </row>
    <row r="38" spans="1:19" customFormat="1">
      <c r="A38" s="1351"/>
      <c r="B38" s="1352"/>
      <c r="C38" s="1374">
        <v>1622000</v>
      </c>
      <c r="D38" s="1374"/>
      <c r="E38" s="1374">
        <v>1623999</v>
      </c>
      <c r="F38" s="1374"/>
      <c r="G38" s="1374"/>
      <c r="H38" s="1375">
        <v>1072000</v>
      </c>
      <c r="I38" s="1375"/>
      <c r="J38" s="1375"/>
      <c r="K38" s="1375"/>
      <c r="L38" s="1375"/>
      <c r="M38" s="1375"/>
      <c r="N38" s="25">
        <v>1072000</v>
      </c>
      <c r="O38" s="20">
        <f t="shared" si="1"/>
        <v>1072000</v>
      </c>
    </row>
    <row r="39" spans="1:19" customFormat="1">
      <c r="A39" s="1351"/>
      <c r="B39" s="1352"/>
      <c r="C39" s="1374">
        <v>1624000</v>
      </c>
      <c r="D39" s="1374"/>
      <c r="E39" s="1374">
        <v>1627999</v>
      </c>
      <c r="F39" s="1374"/>
      <c r="G39" s="1374"/>
      <c r="H39" s="1375">
        <v>1074000</v>
      </c>
      <c r="I39" s="1375"/>
      <c r="J39" s="1375"/>
      <c r="K39" s="1375"/>
      <c r="L39" s="1375"/>
      <c r="M39" s="1375"/>
      <c r="N39" s="25">
        <v>1074000</v>
      </c>
      <c r="O39" s="20">
        <f t="shared" si="1"/>
        <v>1074000</v>
      </c>
      <c r="P39" s="26" t="s">
        <v>46</v>
      </c>
    </row>
    <row r="40" spans="1:19" customFormat="1" ht="13.5" customHeight="1">
      <c r="A40" s="1351"/>
      <c r="B40" s="1352"/>
      <c r="C40" s="1374">
        <v>1628000</v>
      </c>
      <c r="D40" s="1374"/>
      <c r="E40" s="1374">
        <v>1799999</v>
      </c>
      <c r="F40" s="1374"/>
      <c r="G40" s="1374"/>
      <c r="H40" s="1376" t="s">
        <v>43</v>
      </c>
      <c r="I40" s="1376"/>
      <c r="J40" s="1376"/>
      <c r="K40" s="1377" t="s">
        <v>157</v>
      </c>
      <c r="L40" s="1377"/>
      <c r="M40" s="1377"/>
      <c r="N40" s="25">
        <f>ROUNDDOWN(P40*4*0.6+100000,1)</f>
        <v>848800</v>
      </c>
      <c r="O40" s="20">
        <f t="shared" si="1"/>
        <v>848800</v>
      </c>
      <c r="P40" s="20">
        <f>ROUNDDOWN('③　所得'!N10/4,-3)</f>
        <v>312000</v>
      </c>
    </row>
    <row r="41" spans="1:19" customFormat="1">
      <c r="A41" s="1351"/>
      <c r="B41" s="1352"/>
      <c r="C41" s="1374">
        <v>1800000</v>
      </c>
      <c r="D41" s="1374"/>
      <c r="E41" s="1374">
        <v>3599999</v>
      </c>
      <c r="F41" s="1374"/>
      <c r="G41" s="1374"/>
      <c r="H41" s="1376"/>
      <c r="I41" s="1376"/>
      <c r="J41" s="1376"/>
      <c r="K41" s="1377" t="s">
        <v>158</v>
      </c>
      <c r="L41" s="1377"/>
      <c r="M41" s="1377"/>
      <c r="N41" s="25">
        <f>ROUNDDOWN(P40*4*0.7-80000,1)</f>
        <v>793600</v>
      </c>
      <c r="O41" s="20">
        <f t="shared" si="1"/>
        <v>793600</v>
      </c>
      <c r="P41" s="20"/>
    </row>
    <row r="42" spans="1:19" customFormat="1">
      <c r="A42" s="1351"/>
      <c r="B42" s="1352"/>
      <c r="C42" s="1374">
        <v>3600000</v>
      </c>
      <c r="D42" s="1374"/>
      <c r="E42" s="1374">
        <v>6599999</v>
      </c>
      <c r="F42" s="1374"/>
      <c r="G42" s="1374"/>
      <c r="H42" s="1376"/>
      <c r="I42" s="1376"/>
      <c r="J42" s="1376"/>
      <c r="K42" s="1377" t="s">
        <v>159</v>
      </c>
      <c r="L42" s="1377"/>
      <c r="M42" s="1377"/>
      <c r="N42" s="25">
        <f>ROUNDDOWN(P40*4*0.8-440000,1)</f>
        <v>558400</v>
      </c>
      <c r="O42" s="20">
        <f t="shared" si="1"/>
        <v>558400</v>
      </c>
      <c r="P42" s="20"/>
    </row>
    <row r="43" spans="1:19" customFormat="1">
      <c r="A43" s="1351"/>
      <c r="B43" s="1352"/>
      <c r="C43" s="1374">
        <v>6600000</v>
      </c>
      <c r="D43" s="1374"/>
      <c r="E43" s="1374">
        <v>8499999</v>
      </c>
      <c r="F43" s="1374"/>
      <c r="G43" s="1374"/>
      <c r="H43" s="1375" t="s">
        <v>155</v>
      </c>
      <c r="I43" s="1375"/>
      <c r="J43" s="1375"/>
      <c r="K43" s="1375"/>
      <c r="L43" s="1375"/>
      <c r="M43" s="1375"/>
      <c r="N43" s="25">
        <f>ROUNDDOWN('③　所得'!N10*0.9-1100000,1)</f>
        <v>25000</v>
      </c>
      <c r="O43" s="20">
        <f t="shared" si="1"/>
        <v>25000</v>
      </c>
    </row>
    <row r="44" spans="1:19">
      <c r="A44" s="1353"/>
      <c r="B44" s="1354"/>
      <c r="C44" s="1394">
        <v>8500000</v>
      </c>
      <c r="D44" s="1396"/>
      <c r="E44" s="1394"/>
      <c r="F44" s="1395"/>
      <c r="G44" s="1396"/>
      <c r="H44" s="1394" t="s">
        <v>156</v>
      </c>
      <c r="I44" s="1395"/>
      <c r="J44" s="1395"/>
      <c r="K44" s="1395"/>
      <c r="L44" s="1395"/>
      <c r="M44" s="1396"/>
      <c r="N44" s="425" t="b">
        <f>IF('③　所得'!N10&gt;=ライブラリ!C44,'③　所得'!N10-1950000)</f>
        <v>0</v>
      </c>
      <c r="O44" s="20" t="b">
        <f t="shared" si="1"/>
        <v>0</v>
      </c>
    </row>
  </sheetData>
  <mergeCells count="100">
    <mergeCell ref="E44:G44"/>
    <mergeCell ref="C44:D44"/>
    <mergeCell ref="H44:M44"/>
    <mergeCell ref="H38:M38"/>
    <mergeCell ref="H37:M37"/>
    <mergeCell ref="K41:M41"/>
    <mergeCell ref="K40:M40"/>
    <mergeCell ref="C43:D43"/>
    <mergeCell ref="C38:D38"/>
    <mergeCell ref="C37:D37"/>
    <mergeCell ref="C42:D42"/>
    <mergeCell ref="C41:D41"/>
    <mergeCell ref="C40:D40"/>
    <mergeCell ref="C39:D39"/>
    <mergeCell ref="E41:G41"/>
    <mergeCell ref="L21:M21"/>
    <mergeCell ref="H27:K27"/>
    <mergeCell ref="H24:K24"/>
    <mergeCell ref="A22:B26"/>
    <mergeCell ref="A27:B31"/>
    <mergeCell ref="L28:M28"/>
    <mergeCell ref="E21:G21"/>
    <mergeCell ref="E23:G23"/>
    <mergeCell ref="E22:G22"/>
    <mergeCell ref="E30:G30"/>
    <mergeCell ref="E29:G29"/>
    <mergeCell ref="C36:D36"/>
    <mergeCell ref="C35:D35"/>
    <mergeCell ref="C28:D28"/>
    <mergeCell ref="E25:G25"/>
    <mergeCell ref="E27:G27"/>
    <mergeCell ref="C34:D34"/>
    <mergeCell ref="C27:D27"/>
    <mergeCell ref="E34:G34"/>
    <mergeCell ref="B1:K1"/>
    <mergeCell ref="C25:D25"/>
    <mergeCell ref="C24:D24"/>
    <mergeCell ref="C23:D23"/>
    <mergeCell ref="C22:D22"/>
    <mergeCell ref="H23:K23"/>
    <mergeCell ref="H25:K25"/>
    <mergeCell ref="H21:K21"/>
    <mergeCell ref="H22:K22"/>
    <mergeCell ref="B12:B14"/>
    <mergeCell ref="E12:E14"/>
    <mergeCell ref="I12:K12"/>
    <mergeCell ref="B4:B5"/>
    <mergeCell ref="R33:S33"/>
    <mergeCell ref="E43:G43"/>
    <mergeCell ref="E40:G40"/>
    <mergeCell ref="E39:G39"/>
    <mergeCell ref="E38:G38"/>
    <mergeCell ref="H35:M35"/>
    <mergeCell ref="H43:M43"/>
    <mergeCell ref="H40:J42"/>
    <mergeCell ref="H34:M34"/>
    <mergeCell ref="H39:M39"/>
    <mergeCell ref="E37:G37"/>
    <mergeCell ref="E36:G36"/>
    <mergeCell ref="E35:G35"/>
    <mergeCell ref="K42:M42"/>
    <mergeCell ref="H36:M36"/>
    <mergeCell ref="E42:G42"/>
    <mergeCell ref="T3:T5"/>
    <mergeCell ref="S3:S5"/>
    <mergeCell ref="R3:R5"/>
    <mergeCell ref="Q3:Q5"/>
    <mergeCell ref="R27:S27"/>
    <mergeCell ref="A34:B44"/>
    <mergeCell ref="B6:B8"/>
    <mergeCell ref="B9:B11"/>
    <mergeCell ref="E9:E11"/>
    <mergeCell ref="I8:K8"/>
    <mergeCell ref="I9:K9"/>
    <mergeCell ref="H28:K28"/>
    <mergeCell ref="E28:G28"/>
    <mergeCell ref="C31:D31"/>
    <mergeCell ref="E31:G31"/>
    <mergeCell ref="H31:M31"/>
    <mergeCell ref="C29:D29"/>
    <mergeCell ref="H29:K29"/>
    <mergeCell ref="H30:K30"/>
    <mergeCell ref="L30:M30"/>
    <mergeCell ref="L29:M29"/>
    <mergeCell ref="R30:S30"/>
    <mergeCell ref="R29:S29"/>
    <mergeCell ref="R28:S28"/>
    <mergeCell ref="C2:E2"/>
    <mergeCell ref="I2:K2"/>
    <mergeCell ref="F2:H2"/>
    <mergeCell ref="E24:G24"/>
    <mergeCell ref="C30:D30"/>
    <mergeCell ref="C26:D26"/>
    <mergeCell ref="E26:G26"/>
    <mergeCell ref="L25:M25"/>
    <mergeCell ref="L24:M24"/>
    <mergeCell ref="L23:M23"/>
    <mergeCell ref="L22:M22"/>
    <mergeCell ref="L27:M27"/>
    <mergeCell ref="H26:M26"/>
  </mergeCells>
  <phoneticPr fontId="2"/>
  <pageMargins left="0.78700000000000003" right="0.78700000000000003" top="0.98399999999999999" bottom="0.98399999999999999" header="0.51200000000000001" footer="0.51200000000000001"/>
  <pageSetup paperSize="9" scale="8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7">
    <tabColor rgb="FF66FF66"/>
    <pageSetUpPr fitToPage="1"/>
  </sheetPr>
  <dimension ref="A1:T44"/>
  <sheetViews>
    <sheetView showGridLines="0" topLeftCell="A25" zoomScale="80" zoomScaleNormal="80" workbookViewId="0">
      <selection activeCell="P8" sqref="P8"/>
    </sheetView>
  </sheetViews>
  <sheetFormatPr defaultColWidth="9" defaultRowHeight="13"/>
  <cols>
    <col min="1" max="1" width="4.453125" style="4" customWidth="1"/>
    <col min="2" max="2" width="16.26953125" style="4" customWidth="1"/>
    <col min="3" max="3" width="2.453125" style="4" customWidth="1"/>
    <col min="4" max="4" width="10" style="4" bestFit="1" customWidth="1"/>
    <col min="5" max="6" width="2.90625" style="4" customWidth="1"/>
    <col min="7" max="7" width="10" style="4" bestFit="1" customWidth="1"/>
    <col min="8" max="9" width="2.90625" style="4" customWidth="1"/>
    <col min="10" max="10" width="10" style="4" bestFit="1" customWidth="1"/>
    <col min="11" max="11" width="2.90625" style="4" customWidth="1"/>
    <col min="12" max="12" width="6" style="4" customWidth="1"/>
    <col min="13" max="13" width="9" style="4"/>
    <col min="14" max="14" width="10.453125" style="4" customWidth="1"/>
    <col min="15" max="15" width="11" style="4" bestFit="1" customWidth="1"/>
    <col min="16" max="16" width="9.90625" style="4" bestFit="1" customWidth="1"/>
    <col min="17" max="17" width="12.36328125" style="4" bestFit="1" customWidth="1"/>
    <col min="18" max="18" width="11" style="4" bestFit="1" customWidth="1"/>
    <col min="19" max="16384" width="9" style="4"/>
  </cols>
  <sheetData>
    <row r="1" spans="2:20" ht="16.5">
      <c r="B1" s="1378" t="s">
        <v>169</v>
      </c>
      <c r="C1" s="1378"/>
      <c r="D1" s="1378"/>
      <c r="E1" s="1378"/>
      <c r="F1" s="1378"/>
      <c r="G1" s="1378"/>
      <c r="H1" s="1378"/>
      <c r="I1" s="1378"/>
      <c r="J1" s="1378"/>
      <c r="K1" s="1379"/>
    </row>
    <row r="2" spans="2:20" ht="16.5">
      <c r="B2" s="5"/>
      <c r="C2" s="1338" t="s">
        <v>7</v>
      </c>
      <c r="D2" s="1339"/>
      <c r="E2" s="1338"/>
      <c r="F2" s="1340" t="s">
        <v>19</v>
      </c>
      <c r="G2" s="1341"/>
      <c r="H2" s="1342"/>
      <c r="I2" s="1338" t="s">
        <v>8</v>
      </c>
      <c r="J2" s="1339"/>
      <c r="K2" s="1338"/>
      <c r="Q2" s="6"/>
      <c r="R2" s="41" t="s">
        <v>7</v>
      </c>
      <c r="S2" s="41" t="s">
        <v>19</v>
      </c>
      <c r="T2" s="41" t="s">
        <v>8</v>
      </c>
    </row>
    <row r="3" spans="2:20" ht="6" customHeight="1" thickBot="1">
      <c r="B3" s="230"/>
      <c r="C3" s="226"/>
      <c r="D3" s="228"/>
      <c r="E3" s="227"/>
      <c r="F3" s="228"/>
      <c r="G3" s="228"/>
      <c r="H3" s="227"/>
      <c r="I3" s="226"/>
      <c r="J3" s="228"/>
      <c r="K3" s="227"/>
      <c r="Q3" s="1339" t="s">
        <v>12</v>
      </c>
      <c r="R3" s="1367">
        <f>D4/D5</f>
        <v>7.8E-2</v>
      </c>
      <c r="S3" s="1367">
        <f>G4/G5</f>
        <v>2.1000000000000001E-2</v>
      </c>
      <c r="T3" s="1367">
        <f>J4/J5</f>
        <v>1.8000000000000002E-2</v>
      </c>
    </row>
    <row r="4" spans="2:20" ht="17" thickBot="1">
      <c r="B4" s="1356" t="s">
        <v>12</v>
      </c>
      <c r="C4" s="229"/>
      <c r="D4" s="357">
        <v>7.8</v>
      </c>
      <c r="E4" s="33"/>
      <c r="F4" s="35"/>
      <c r="G4" s="358">
        <v>2.1</v>
      </c>
      <c r="H4" s="34"/>
      <c r="I4" s="35"/>
      <c r="J4" s="359">
        <v>1.8</v>
      </c>
      <c r="K4" s="33"/>
      <c r="Q4" s="1355"/>
      <c r="R4" s="1368"/>
      <c r="S4" s="1368"/>
      <c r="T4" s="1368"/>
    </row>
    <row r="5" spans="2:20" ht="16.5">
      <c r="B5" s="1338"/>
      <c r="C5" s="7"/>
      <c r="D5" s="216">
        <v>100</v>
      </c>
      <c r="E5" s="30"/>
      <c r="F5" s="31"/>
      <c r="G5" s="216">
        <v>100</v>
      </c>
      <c r="H5" s="31"/>
      <c r="I5" s="32"/>
      <c r="J5" s="216">
        <v>100</v>
      </c>
      <c r="K5" s="30"/>
      <c r="Q5" s="1356"/>
      <c r="R5" s="1369"/>
      <c r="S5" s="1369"/>
      <c r="T5" s="1369"/>
    </row>
    <row r="6" spans="2:20" ht="6" customHeight="1" thickBot="1">
      <c r="B6" s="1339" t="s">
        <v>13</v>
      </c>
      <c r="C6" s="8"/>
      <c r="D6" s="40"/>
      <c r="E6" s="33"/>
      <c r="F6" s="34"/>
      <c r="G6" s="34"/>
      <c r="H6" s="34"/>
      <c r="I6" s="35"/>
      <c r="J6" s="40"/>
      <c r="K6" s="33"/>
      <c r="L6" s="9"/>
      <c r="N6" s="10"/>
      <c r="O6" s="2"/>
      <c r="P6" s="2"/>
      <c r="Q6" s="2"/>
    </row>
    <row r="7" spans="2:20" ht="17" thickBot="1">
      <c r="B7" s="1355"/>
      <c r="D7" s="360">
        <v>32000</v>
      </c>
      <c r="E7" s="12"/>
      <c r="F7" s="11"/>
      <c r="G7" s="360">
        <v>13000</v>
      </c>
      <c r="H7" s="12"/>
      <c r="I7" s="39"/>
      <c r="J7" s="360">
        <v>12500</v>
      </c>
      <c r="K7" s="12"/>
    </row>
    <row r="8" spans="2:20" ht="6" customHeight="1">
      <c r="B8" s="1356"/>
      <c r="D8" s="14"/>
      <c r="E8" s="13"/>
      <c r="F8" s="14"/>
      <c r="G8" s="14"/>
      <c r="H8" s="14"/>
      <c r="I8" s="1360"/>
      <c r="J8" s="1361"/>
      <c r="K8" s="1359"/>
    </row>
    <row r="9" spans="2:20" ht="6.75" customHeight="1" thickBot="1">
      <c r="B9" s="1339" t="s">
        <v>14</v>
      </c>
      <c r="C9" s="15"/>
      <c r="D9" s="16"/>
      <c r="E9" s="1357"/>
      <c r="F9" s="16"/>
      <c r="G9" s="16"/>
      <c r="H9" s="16"/>
      <c r="I9" s="1362"/>
      <c r="J9" s="1363"/>
      <c r="K9" s="1357"/>
    </row>
    <row r="10" spans="2:20" ht="17" thickBot="1">
      <c r="B10" s="1355"/>
      <c r="C10" s="17"/>
      <c r="D10" s="360"/>
      <c r="E10" s="1358"/>
      <c r="F10" s="18"/>
      <c r="G10" s="360"/>
      <c r="H10" s="18"/>
      <c r="I10" s="11"/>
      <c r="J10" s="365"/>
      <c r="K10" s="12"/>
    </row>
    <row r="11" spans="2:20" ht="6" customHeight="1">
      <c r="B11" s="1356"/>
      <c r="C11" s="19"/>
      <c r="D11" s="36"/>
      <c r="E11" s="1359"/>
      <c r="F11" s="14"/>
      <c r="G11" s="14"/>
      <c r="H11" s="14"/>
      <c r="I11" s="37"/>
      <c r="J11" s="36"/>
      <c r="K11" s="38"/>
    </row>
    <row r="12" spans="2:20" ht="6.75" customHeight="1" thickBot="1">
      <c r="B12" s="1339" t="s">
        <v>96</v>
      </c>
      <c r="C12" s="15"/>
      <c r="D12" s="16"/>
      <c r="E12" s="1357"/>
      <c r="F12" s="16"/>
      <c r="G12" s="16"/>
      <c r="H12" s="16"/>
      <c r="I12" s="1362"/>
      <c r="J12" s="1363"/>
      <c r="K12" s="1357"/>
    </row>
    <row r="13" spans="2:20" ht="17" thickBot="1">
      <c r="B13" s="1355"/>
      <c r="C13" s="17"/>
      <c r="D13" s="360">
        <v>650000</v>
      </c>
      <c r="E13" s="1358"/>
      <c r="F13" s="18"/>
      <c r="G13" s="360">
        <v>200000</v>
      </c>
      <c r="H13" s="18"/>
      <c r="I13" s="11"/>
      <c r="J13" s="360">
        <v>170000</v>
      </c>
      <c r="K13" s="12"/>
    </row>
    <row r="14" spans="2:20" ht="6" customHeight="1">
      <c r="B14" s="1356"/>
      <c r="C14" s="19"/>
      <c r="D14" s="36"/>
      <c r="E14" s="1359"/>
      <c r="F14" s="14"/>
      <c r="G14" s="14"/>
      <c r="H14" s="14"/>
      <c r="I14" s="37"/>
      <c r="J14" s="36"/>
      <c r="K14" s="38"/>
    </row>
    <row r="15" spans="2:20" ht="6" customHeight="1">
      <c r="B15" s="222"/>
      <c r="C15" s="17"/>
      <c r="D15" s="291"/>
      <c r="E15" s="12"/>
      <c r="F15" s="18"/>
      <c r="G15" s="18"/>
      <c r="H15" s="18"/>
      <c r="I15" s="39"/>
      <c r="J15" s="291"/>
      <c r="K15" s="292"/>
    </row>
    <row r="16" spans="2:20" ht="18.75" customHeight="1">
      <c r="B16" s="222" t="s">
        <v>111</v>
      </c>
      <c r="C16" s="17"/>
      <c r="D16" s="361">
        <f>D10/12</f>
        <v>0</v>
      </c>
      <c r="E16" s="12"/>
      <c r="F16" s="18"/>
      <c r="G16" s="362">
        <f>G10/12</f>
        <v>0</v>
      </c>
      <c r="H16" s="18"/>
      <c r="I16" s="39"/>
      <c r="J16" s="364"/>
      <c r="K16" s="292"/>
    </row>
    <row r="17" spans="1:19" ht="6" customHeight="1">
      <c r="B17" s="222"/>
      <c r="C17" s="17"/>
      <c r="D17" s="291"/>
      <c r="E17" s="12"/>
      <c r="F17" s="18"/>
      <c r="G17" s="18"/>
      <c r="H17" s="18"/>
      <c r="I17" s="39"/>
      <c r="J17" s="291"/>
      <c r="K17" s="292"/>
    </row>
    <row r="18" spans="1:19" ht="6" customHeight="1">
      <c r="B18" s="221"/>
      <c r="C18" s="15"/>
      <c r="D18" s="225"/>
      <c r="E18" s="224"/>
      <c r="F18" s="15"/>
      <c r="G18" s="225"/>
      <c r="H18" s="224"/>
      <c r="I18" s="15"/>
      <c r="J18" s="225"/>
      <c r="K18" s="224"/>
    </row>
    <row r="19" spans="1:19" ht="18" customHeight="1">
      <c r="B19" s="222" t="s">
        <v>99</v>
      </c>
      <c r="C19" s="17"/>
      <c r="D19" s="363">
        <f>D13/12</f>
        <v>54166.666666666664</v>
      </c>
      <c r="E19" s="12"/>
      <c r="F19" s="17"/>
      <c r="G19" s="363">
        <f>G13/12</f>
        <v>16666.666666666668</v>
      </c>
      <c r="H19" s="12"/>
      <c r="I19" s="17"/>
      <c r="J19" s="363">
        <f>J13/12</f>
        <v>14166.666666666666</v>
      </c>
      <c r="K19" s="12"/>
    </row>
    <row r="20" spans="1:19" ht="6" customHeight="1">
      <c r="B20" s="223"/>
      <c r="C20" s="19"/>
      <c r="D20" s="36"/>
      <c r="E20" s="13"/>
      <c r="F20" s="19"/>
      <c r="G20" s="36"/>
      <c r="H20" s="13"/>
      <c r="I20" s="19"/>
      <c r="J20" s="36"/>
      <c r="K20" s="13"/>
    </row>
    <row r="21" spans="1:19" customFormat="1">
      <c r="C21" s="3" t="s">
        <v>44</v>
      </c>
      <c r="D21" s="3"/>
      <c r="E21" s="1381" t="s">
        <v>45</v>
      </c>
      <c r="F21" s="1381"/>
      <c r="G21" s="1381"/>
      <c r="H21" s="1381" t="s">
        <v>34</v>
      </c>
      <c r="I21" s="1381"/>
      <c r="J21" s="1381"/>
      <c r="K21" s="1381"/>
      <c r="L21" s="1381" t="s">
        <v>35</v>
      </c>
      <c r="M21" s="1381"/>
    </row>
    <row r="22" spans="1:19" customFormat="1">
      <c r="A22" s="1382" t="s">
        <v>36</v>
      </c>
      <c r="B22" s="1399"/>
      <c r="C22" s="1343">
        <v>0</v>
      </c>
      <c r="D22" s="1343"/>
      <c r="E22" s="1343">
        <v>1300000</v>
      </c>
      <c r="F22" s="1343"/>
      <c r="G22" s="1343"/>
      <c r="H22" s="1380">
        <v>1</v>
      </c>
      <c r="I22" s="1380"/>
      <c r="J22" s="1380"/>
      <c r="K22" s="1380"/>
      <c r="L22" s="1347">
        <v>500000</v>
      </c>
      <c r="M22" s="1347"/>
      <c r="N22" s="25">
        <f>ROUNDDOWN('所得(1千万1円～)'!N10*'ライブラリ (10,000,001円～)'!H22-'ライブラリ (10,000,001円～)'!L22,1)</f>
        <v>750000</v>
      </c>
      <c r="O22" s="20">
        <f t="shared" ref="O22:O31" si="0">IF(N22&lt;=0,0,N22)</f>
        <v>750000</v>
      </c>
    </row>
    <row r="23" spans="1:19" customFormat="1">
      <c r="A23" s="1384"/>
      <c r="B23" s="1400"/>
      <c r="C23" s="1343">
        <v>1300001</v>
      </c>
      <c r="D23" s="1343"/>
      <c r="E23" s="1343">
        <v>4100000</v>
      </c>
      <c r="F23" s="1343"/>
      <c r="G23" s="1343"/>
      <c r="H23" s="1380">
        <v>0.75</v>
      </c>
      <c r="I23" s="1380"/>
      <c r="J23" s="1380"/>
      <c r="K23" s="1380"/>
      <c r="L23" s="1347">
        <v>175000</v>
      </c>
      <c r="M23" s="1347"/>
      <c r="N23" s="25">
        <f>ROUNDDOWN('所得(1千万1円～)'!N10*'ライブラリ (10,000,001円～)'!H23-'ライブラリ (10,000,001円～)'!L23,1)</f>
        <v>762500</v>
      </c>
      <c r="O23" s="20">
        <f t="shared" si="0"/>
        <v>762500</v>
      </c>
    </row>
    <row r="24" spans="1:19" customFormat="1">
      <c r="A24" s="1384"/>
      <c r="B24" s="1400"/>
      <c r="C24" s="1343">
        <v>4100001</v>
      </c>
      <c r="D24" s="1343"/>
      <c r="E24" s="1343">
        <v>7700000</v>
      </c>
      <c r="F24" s="1343"/>
      <c r="G24" s="1343"/>
      <c r="H24" s="1380">
        <v>0.85</v>
      </c>
      <c r="I24" s="1380"/>
      <c r="J24" s="1380"/>
      <c r="K24" s="1380"/>
      <c r="L24" s="1347">
        <v>585000</v>
      </c>
      <c r="M24" s="1347"/>
      <c r="N24" s="25">
        <f>ROUNDDOWN('所得(1千万1円～)'!N10*'ライブラリ (10,000,001円～)'!H24-'ライブラリ (10,000,001円～)'!L24,1)</f>
        <v>477500</v>
      </c>
      <c r="O24" s="20">
        <f t="shared" si="0"/>
        <v>477500</v>
      </c>
    </row>
    <row r="25" spans="1:19" customFormat="1">
      <c r="A25" s="1384"/>
      <c r="B25" s="1400"/>
      <c r="C25" s="1343">
        <v>7700001</v>
      </c>
      <c r="D25" s="1343"/>
      <c r="E25" s="1343">
        <v>10000000</v>
      </c>
      <c r="F25" s="1343"/>
      <c r="G25" s="1343"/>
      <c r="H25" s="1380">
        <v>0.95</v>
      </c>
      <c r="I25" s="1380"/>
      <c r="J25" s="1380"/>
      <c r="K25" s="1380"/>
      <c r="L25" s="1347">
        <v>1355000</v>
      </c>
      <c r="M25" s="1347"/>
      <c r="N25" s="25">
        <f>ROUNDDOWN('所得(1千万1円～)'!N10*'ライブラリ (10,000,001円～)'!H25-'ライブラリ (10,000,001円～)'!L25,1)</f>
        <v>-167500</v>
      </c>
      <c r="O25" s="20">
        <f t="shared" si="0"/>
        <v>0</v>
      </c>
    </row>
    <row r="26" spans="1:19" customFormat="1" ht="13.5" thickBot="1">
      <c r="A26" s="1386"/>
      <c r="B26" s="1401"/>
      <c r="C26" s="1397">
        <v>10000001</v>
      </c>
      <c r="D26" s="1397"/>
      <c r="E26" s="1398"/>
      <c r="F26" s="1398"/>
      <c r="G26" s="1398"/>
      <c r="H26" s="1348" t="s">
        <v>161</v>
      </c>
      <c r="I26" s="1348"/>
      <c r="J26" s="1348"/>
      <c r="K26" s="1348"/>
      <c r="L26" s="1348"/>
      <c r="M26" s="1348"/>
      <c r="N26" s="426" t="b">
        <f>IF('所得(1千万1円～)'!N10&gt;='ライブラリ (10,000,001円～)'!C26,'所得(1千万1円～)'!N10-1855000)</f>
        <v>0</v>
      </c>
      <c r="O26" s="20" t="b">
        <f t="shared" si="0"/>
        <v>0</v>
      </c>
    </row>
    <row r="27" spans="1:19" customFormat="1">
      <c r="A27" s="1388" t="s">
        <v>37</v>
      </c>
      <c r="B27" s="1402"/>
      <c r="C27" s="1365">
        <v>0</v>
      </c>
      <c r="D27" s="1365"/>
      <c r="E27" s="1365">
        <v>3300000</v>
      </c>
      <c r="F27" s="1365"/>
      <c r="G27" s="1365"/>
      <c r="H27" s="1364">
        <v>1</v>
      </c>
      <c r="I27" s="1364"/>
      <c r="J27" s="1364"/>
      <c r="K27" s="1364"/>
      <c r="L27" s="1347">
        <v>1000000</v>
      </c>
      <c r="M27" s="1347"/>
      <c r="N27" s="25">
        <f>ROUNDDOWN('所得(1千万1円～)'!N10*'ライブラリ (10,000,001円～)'!H27-'ライブラリ (10,000,001円～)'!L27,1)</f>
        <v>250000</v>
      </c>
      <c r="O27" s="20">
        <f t="shared" si="0"/>
        <v>250000</v>
      </c>
      <c r="Q27" s="263" t="s">
        <v>38</v>
      </c>
      <c r="R27" s="1370" t="str">
        <f>'所得(1千万1円～)'!N9</f>
        <v>給与</v>
      </c>
      <c r="S27" s="1371"/>
    </row>
    <row r="28" spans="1:19" customFormat="1" ht="13.5" thickBot="1">
      <c r="A28" s="1390"/>
      <c r="B28" s="1403"/>
      <c r="C28" s="1365">
        <v>3300001</v>
      </c>
      <c r="D28" s="1365"/>
      <c r="E28" s="1365">
        <v>4100000</v>
      </c>
      <c r="F28" s="1365"/>
      <c r="G28" s="1365"/>
      <c r="H28" s="1364">
        <v>0.75</v>
      </c>
      <c r="I28" s="1364"/>
      <c r="J28" s="1364"/>
      <c r="K28" s="1364"/>
      <c r="L28" s="1347">
        <v>175000</v>
      </c>
      <c r="M28" s="1347"/>
      <c r="N28" s="25">
        <f>ROUNDDOWN('所得(1千万1円～)'!N10*'ライブラリ (10,000,001円～)'!H28-'ライブラリ (10,000,001円～)'!L28,1)</f>
        <v>762500</v>
      </c>
      <c r="O28" s="20">
        <f t="shared" si="0"/>
        <v>762500</v>
      </c>
      <c r="Q28" s="264" t="s">
        <v>39</v>
      </c>
      <c r="R28" s="1336">
        <f>'所得(1千万1円～)'!N10</f>
        <v>1250000</v>
      </c>
      <c r="S28" s="1337"/>
    </row>
    <row r="29" spans="1:19" customFormat="1">
      <c r="A29" s="1390"/>
      <c r="B29" s="1403"/>
      <c r="C29" s="1365">
        <v>4100001</v>
      </c>
      <c r="D29" s="1365"/>
      <c r="E29" s="1365">
        <v>7700000</v>
      </c>
      <c r="F29" s="1365"/>
      <c r="G29" s="1365"/>
      <c r="H29" s="1364">
        <v>0.85</v>
      </c>
      <c r="I29" s="1364"/>
      <c r="J29" s="1364"/>
      <c r="K29" s="1364"/>
      <c r="L29" s="1347">
        <v>585000</v>
      </c>
      <c r="M29" s="1347"/>
      <c r="N29" s="25">
        <f>ROUNDDOWN('所得(1千万1円～)'!N10*'ライブラリ (10,000,001円～)'!H29-'ライブラリ (10,000,001円～)'!L29,1)</f>
        <v>477500</v>
      </c>
      <c r="O29" s="20">
        <f t="shared" si="0"/>
        <v>477500</v>
      </c>
      <c r="Q29" s="265" t="s">
        <v>40</v>
      </c>
      <c r="R29" s="1334">
        <f>IF(AND(R28&gt;=C22,R28&lt;=E22),O22,IF(AND(R28&gt;=C23,R28&lt;=E23),O23,IF(AND(R28&gt;=C24,R28&lt;=E24),O24,IF(AND(R28&gt;=C25,R28&lt;=E25),O25,IF(R28&gt;=C26,O26)))))</f>
        <v>750000</v>
      </c>
      <c r="S29" s="1335"/>
    </row>
    <row r="30" spans="1:19" customFormat="1">
      <c r="A30" s="1390"/>
      <c r="B30" s="1403"/>
      <c r="C30" s="1365">
        <v>7700001</v>
      </c>
      <c r="D30" s="1365"/>
      <c r="E30" s="1365"/>
      <c r="F30" s="1365"/>
      <c r="G30" s="1365"/>
      <c r="H30" s="1364">
        <v>0.95</v>
      </c>
      <c r="I30" s="1364"/>
      <c r="J30" s="1364"/>
      <c r="K30" s="1364"/>
      <c r="L30" s="1347">
        <v>1355000</v>
      </c>
      <c r="M30" s="1347"/>
      <c r="N30" s="25">
        <f>ROUNDDOWN('所得(1千万1円～)'!N10*'ライブラリ (10,000,001円～)'!H30-'ライブラリ (10,000,001円～)'!L30,1)</f>
        <v>-167500</v>
      </c>
      <c r="O30" s="20">
        <f t="shared" si="0"/>
        <v>0</v>
      </c>
      <c r="Q30" s="266" t="s">
        <v>41</v>
      </c>
      <c r="R30" s="1332">
        <f>IF(AND(R28&gt;=C27,R28&lt;=E27),O27,IF(AND(R28&gt;=C28,R28&lt;=E28),O28,IF(AND(R28&gt;=C29,R28&lt;=E29),O29,IF(AND(R28&gt;=C30,R28&lt;=E30),O30,IF(R28&gt;=C31,O31)))))</f>
        <v>250000</v>
      </c>
      <c r="S30" s="1333"/>
    </row>
    <row r="31" spans="1:19" customFormat="1">
      <c r="A31" s="1392"/>
      <c r="B31" s="1404"/>
      <c r="C31" s="1397">
        <v>10000001</v>
      </c>
      <c r="D31" s="1397"/>
      <c r="E31" s="1398"/>
      <c r="F31" s="1398"/>
      <c r="G31" s="1398"/>
      <c r="H31" s="1348" t="s">
        <v>161</v>
      </c>
      <c r="I31" s="1348"/>
      <c r="J31" s="1348"/>
      <c r="K31" s="1348"/>
      <c r="L31" s="1348"/>
      <c r="M31" s="1348"/>
      <c r="N31" s="425" t="b">
        <f>IF('所得(1千万1円～)'!N10&gt;='ライブラリ (10,000,001円～)'!C31,'所得(1千万1円～)'!N10-1855000)</f>
        <v>0</v>
      </c>
      <c r="O31" s="20" t="b">
        <f t="shared" si="0"/>
        <v>0</v>
      </c>
      <c r="Q31" s="420" t="s">
        <v>47</v>
      </c>
      <c r="R31" s="268">
        <f>IF(AND(R28&gt;=C34,R28&lt;=E34),O34,IF(AND(R28&gt;=C35,R28&lt;=E35),O35,IF(AND(R28&gt;=C36,R28&lt;=E36),O36,IF(AND(R28&gt;=C37,R28&lt;=E37),O37,IF(AND(R28&gt;=C38,R28&lt;=E38),O38,IF(AND(R28&gt;=C39,R28&lt;=E39),O39))))))</f>
        <v>700000</v>
      </c>
      <c r="S31" s="269"/>
    </row>
    <row r="32" spans="1:19" customFormat="1">
      <c r="A32" s="21"/>
      <c r="B32" s="3"/>
      <c r="C32" s="23"/>
      <c r="D32" s="23"/>
      <c r="E32" s="27"/>
      <c r="F32" s="23"/>
      <c r="G32" s="23"/>
      <c r="H32" s="22"/>
      <c r="I32" s="28"/>
      <c r="J32" s="24"/>
      <c r="K32" s="20"/>
      <c r="M32" s="29"/>
      <c r="N32" s="3"/>
      <c r="O32" s="24"/>
      <c r="Q32" s="420" t="s">
        <v>48</v>
      </c>
      <c r="R32" s="268" t="b">
        <f>IF(AND(R28&gt;=C40,R28&lt;=E40),O40,IF(AND(R28&gt;=C41,R28&lt;=E41),O41,IF(AND(R28&gt;=C42,R28&lt;=E42),O42,IF(AND(R28&gt;=C43,R28&lt;=E43),O43,IF(R28&gt;=C44,O44)))))</f>
        <v>0</v>
      </c>
      <c r="S32" s="269"/>
    </row>
    <row r="33" spans="1:19" customFormat="1" ht="13.5" thickBot="1">
      <c r="A33" s="21"/>
      <c r="B33" s="409"/>
      <c r="C33" s="23"/>
      <c r="D33" s="23"/>
      <c r="E33" s="23"/>
      <c r="F33" s="23"/>
      <c r="G33" s="23"/>
      <c r="H33" s="22"/>
      <c r="I33" s="24"/>
      <c r="J33" s="24"/>
      <c r="N33" s="3"/>
      <c r="O33" s="24"/>
      <c r="Q33" s="267" t="s">
        <v>42</v>
      </c>
      <c r="R33" s="1372">
        <f>IF(AND(R28&gt;=C34,R28&lt;=E39),R31,IF(R28&gt;=C40,R32,))</f>
        <v>700000</v>
      </c>
      <c r="S33" s="1373"/>
    </row>
    <row r="34" spans="1:19" customFormat="1">
      <c r="A34" s="1349" t="s">
        <v>42</v>
      </c>
      <c r="B34" s="1350"/>
      <c r="C34" s="1374">
        <v>0</v>
      </c>
      <c r="D34" s="1374"/>
      <c r="E34" s="1374">
        <v>550999</v>
      </c>
      <c r="F34" s="1374"/>
      <c r="G34" s="1374"/>
      <c r="H34" s="1375">
        <v>0</v>
      </c>
      <c r="I34" s="1375"/>
      <c r="J34" s="1375"/>
      <c r="K34" s="1375"/>
      <c r="L34" s="1375"/>
      <c r="M34" s="1375"/>
      <c r="N34" s="25">
        <f>IF('所得(1千万1円～)'!N10&lt;'ライブラリ (10,000,001円～)'!E34,0,)</f>
        <v>0</v>
      </c>
      <c r="O34" s="20">
        <f t="shared" ref="O34:O44" si="1">IF(N34&lt;=0,0,N34)</f>
        <v>0</v>
      </c>
      <c r="Q34" s="4"/>
      <c r="R34" s="4"/>
      <c r="S34" s="4"/>
    </row>
    <row r="35" spans="1:19" customFormat="1">
      <c r="A35" s="1351"/>
      <c r="B35" s="1352"/>
      <c r="C35" s="1374">
        <v>551000</v>
      </c>
      <c r="D35" s="1374"/>
      <c r="E35" s="1374">
        <v>1618999</v>
      </c>
      <c r="F35" s="1374"/>
      <c r="G35" s="1374"/>
      <c r="H35" s="1375" t="s">
        <v>153</v>
      </c>
      <c r="I35" s="1375"/>
      <c r="J35" s="1375"/>
      <c r="K35" s="1375"/>
      <c r="L35" s="1375"/>
      <c r="M35" s="1375"/>
      <c r="N35" s="25">
        <f>'所得(1千万1円～)'!N10-550000</f>
        <v>700000</v>
      </c>
      <c r="O35" s="20">
        <f t="shared" si="1"/>
        <v>700000</v>
      </c>
    </row>
    <row r="36" spans="1:19" customFormat="1">
      <c r="A36" s="1351"/>
      <c r="B36" s="1352"/>
      <c r="C36" s="1374">
        <v>1619000</v>
      </c>
      <c r="D36" s="1374"/>
      <c r="E36" s="1374">
        <v>1619999</v>
      </c>
      <c r="F36" s="1374"/>
      <c r="G36" s="1374"/>
      <c r="H36" s="1375">
        <v>1069000</v>
      </c>
      <c r="I36" s="1375"/>
      <c r="J36" s="1375"/>
      <c r="K36" s="1375"/>
      <c r="L36" s="1375"/>
      <c r="M36" s="1375"/>
      <c r="N36" s="25">
        <v>1069000</v>
      </c>
      <c r="O36" s="20">
        <f t="shared" si="1"/>
        <v>1069000</v>
      </c>
    </row>
    <row r="37" spans="1:19" customFormat="1">
      <c r="A37" s="1351"/>
      <c r="B37" s="1352"/>
      <c r="C37" s="1374">
        <v>1620000</v>
      </c>
      <c r="D37" s="1374"/>
      <c r="E37" s="1374">
        <v>1621999</v>
      </c>
      <c r="F37" s="1374"/>
      <c r="G37" s="1374"/>
      <c r="H37" s="1375">
        <v>1070000</v>
      </c>
      <c r="I37" s="1375"/>
      <c r="J37" s="1375"/>
      <c r="K37" s="1375"/>
      <c r="L37" s="1375"/>
      <c r="M37" s="1375"/>
      <c r="N37" s="25">
        <v>1070000</v>
      </c>
      <c r="O37" s="20">
        <f t="shared" si="1"/>
        <v>1070000</v>
      </c>
    </row>
    <row r="38" spans="1:19" customFormat="1">
      <c r="A38" s="1351"/>
      <c r="B38" s="1352"/>
      <c r="C38" s="1374">
        <v>1622000</v>
      </c>
      <c r="D38" s="1374"/>
      <c r="E38" s="1374">
        <v>1623999</v>
      </c>
      <c r="F38" s="1374"/>
      <c r="G38" s="1374"/>
      <c r="H38" s="1375">
        <v>1072000</v>
      </c>
      <c r="I38" s="1375"/>
      <c r="J38" s="1375"/>
      <c r="K38" s="1375"/>
      <c r="L38" s="1375"/>
      <c r="M38" s="1375"/>
      <c r="N38" s="25">
        <v>1072000</v>
      </c>
      <c r="O38" s="20">
        <f t="shared" si="1"/>
        <v>1072000</v>
      </c>
    </row>
    <row r="39" spans="1:19" customFormat="1">
      <c r="A39" s="1351"/>
      <c r="B39" s="1352"/>
      <c r="C39" s="1374">
        <v>1624000</v>
      </c>
      <c r="D39" s="1374"/>
      <c r="E39" s="1374">
        <v>1627999</v>
      </c>
      <c r="F39" s="1374"/>
      <c r="G39" s="1374"/>
      <c r="H39" s="1375">
        <v>1074000</v>
      </c>
      <c r="I39" s="1375"/>
      <c r="J39" s="1375"/>
      <c r="K39" s="1375"/>
      <c r="L39" s="1375"/>
      <c r="M39" s="1375"/>
      <c r="N39" s="25">
        <v>1074000</v>
      </c>
      <c r="O39" s="20">
        <f t="shared" si="1"/>
        <v>1074000</v>
      </c>
      <c r="P39" s="26" t="s">
        <v>46</v>
      </c>
    </row>
    <row r="40" spans="1:19" customFormat="1" ht="13.5" customHeight="1">
      <c r="A40" s="1351"/>
      <c r="B40" s="1352"/>
      <c r="C40" s="1374">
        <v>1628000</v>
      </c>
      <c r="D40" s="1374"/>
      <c r="E40" s="1374">
        <v>1799999</v>
      </c>
      <c r="F40" s="1374"/>
      <c r="G40" s="1374"/>
      <c r="H40" s="1406" t="s">
        <v>43</v>
      </c>
      <c r="I40" s="1406"/>
      <c r="J40" s="1406"/>
      <c r="K40" s="1407" t="s">
        <v>157</v>
      </c>
      <c r="L40" s="1407"/>
      <c r="M40" s="1407"/>
      <c r="N40" s="25">
        <f>ROUNDDOWN(P40*4*0.6+100000,1)</f>
        <v>848800</v>
      </c>
      <c r="O40" s="20">
        <f t="shared" si="1"/>
        <v>848800</v>
      </c>
      <c r="P40" s="20">
        <f>ROUNDDOWN('所得(1千万1円～)'!N10/4,-3)</f>
        <v>312000</v>
      </c>
    </row>
    <row r="41" spans="1:19" customFormat="1">
      <c r="A41" s="1351"/>
      <c r="B41" s="1352"/>
      <c r="C41" s="1374">
        <v>1800000</v>
      </c>
      <c r="D41" s="1374"/>
      <c r="E41" s="1374">
        <v>3599999</v>
      </c>
      <c r="F41" s="1374"/>
      <c r="G41" s="1374"/>
      <c r="H41" s="1406"/>
      <c r="I41" s="1406"/>
      <c r="J41" s="1406"/>
      <c r="K41" s="1407" t="s">
        <v>158</v>
      </c>
      <c r="L41" s="1407"/>
      <c r="M41" s="1407"/>
      <c r="N41" s="25">
        <f>ROUNDDOWN(P40*4*0.7-80000,1)</f>
        <v>793600</v>
      </c>
      <c r="O41" s="20">
        <f t="shared" si="1"/>
        <v>793600</v>
      </c>
      <c r="P41" s="20"/>
    </row>
    <row r="42" spans="1:19" customFormat="1">
      <c r="A42" s="1351"/>
      <c r="B42" s="1352"/>
      <c r="C42" s="1374">
        <v>3600000</v>
      </c>
      <c r="D42" s="1374"/>
      <c r="E42" s="1374">
        <v>6599999</v>
      </c>
      <c r="F42" s="1374"/>
      <c r="G42" s="1374"/>
      <c r="H42" s="1406"/>
      <c r="I42" s="1406"/>
      <c r="J42" s="1406"/>
      <c r="K42" s="1407" t="s">
        <v>159</v>
      </c>
      <c r="L42" s="1407"/>
      <c r="M42" s="1407"/>
      <c r="N42" s="25">
        <f>ROUNDDOWN(P40*4*0.8-440000,1)</f>
        <v>558400</v>
      </c>
      <c r="O42" s="20">
        <f t="shared" si="1"/>
        <v>558400</v>
      </c>
      <c r="P42" s="20"/>
    </row>
    <row r="43" spans="1:19" customFormat="1">
      <c r="A43" s="1351"/>
      <c r="B43" s="1352"/>
      <c r="C43" s="1374">
        <v>6600000</v>
      </c>
      <c r="D43" s="1374"/>
      <c r="E43" s="1374">
        <v>8499999</v>
      </c>
      <c r="F43" s="1374"/>
      <c r="G43" s="1374"/>
      <c r="H43" s="1375" t="s">
        <v>155</v>
      </c>
      <c r="I43" s="1375"/>
      <c r="J43" s="1375"/>
      <c r="K43" s="1375"/>
      <c r="L43" s="1375"/>
      <c r="M43" s="1375"/>
      <c r="N43" s="25">
        <f>ROUNDDOWN('所得(1千万1円～)'!N10*0.9-1100000,1)</f>
        <v>25000</v>
      </c>
      <c r="O43" s="20">
        <f t="shared" si="1"/>
        <v>25000</v>
      </c>
    </row>
    <row r="44" spans="1:19">
      <c r="A44" s="1353"/>
      <c r="B44" s="1354"/>
      <c r="C44" s="1405">
        <v>8500000</v>
      </c>
      <c r="D44" s="1405"/>
      <c r="E44" s="1405"/>
      <c r="F44" s="1405"/>
      <c r="G44" s="1405"/>
      <c r="H44" s="1405" t="s">
        <v>156</v>
      </c>
      <c r="I44" s="1405"/>
      <c r="J44" s="1405"/>
      <c r="K44" s="1405"/>
      <c r="L44" s="1405"/>
      <c r="M44" s="1405"/>
      <c r="N44" s="4" t="b">
        <f>IF('所得(1千万1円～)'!N10&gt;='ライブラリ (10,000,001円～)'!C44,'所得(1千万1円～)'!N10-1950000)</f>
        <v>0</v>
      </c>
      <c r="O44" s="20" t="b">
        <f t="shared" si="1"/>
        <v>0</v>
      </c>
    </row>
  </sheetData>
  <mergeCells count="100">
    <mergeCell ref="C44:D44"/>
    <mergeCell ref="E44:G44"/>
    <mergeCell ref="H44:M44"/>
    <mergeCell ref="C40:D40"/>
    <mergeCell ref="E40:G40"/>
    <mergeCell ref="C43:D43"/>
    <mergeCell ref="E43:G43"/>
    <mergeCell ref="H43:M43"/>
    <mergeCell ref="H40:J42"/>
    <mergeCell ref="K40:M40"/>
    <mergeCell ref="C41:D41"/>
    <mergeCell ref="E41:G41"/>
    <mergeCell ref="K41:M41"/>
    <mergeCell ref="C42:D42"/>
    <mergeCell ref="E42:G42"/>
    <mergeCell ref="K42:M42"/>
    <mergeCell ref="H39:M39"/>
    <mergeCell ref="C31:D31"/>
    <mergeCell ref="E31:G31"/>
    <mergeCell ref="H31:M31"/>
    <mergeCell ref="A22:B26"/>
    <mergeCell ref="A27:B31"/>
    <mergeCell ref="H37:M37"/>
    <mergeCell ref="C38:D38"/>
    <mergeCell ref="E38:G38"/>
    <mergeCell ref="H29:K29"/>
    <mergeCell ref="L29:M29"/>
    <mergeCell ref="C26:D26"/>
    <mergeCell ref="E26:G26"/>
    <mergeCell ref="H26:M26"/>
    <mergeCell ref="C25:D25"/>
    <mergeCell ref="E25:G25"/>
    <mergeCell ref="R33:S33"/>
    <mergeCell ref="A34:B44"/>
    <mergeCell ref="C34:D34"/>
    <mergeCell ref="E34:G34"/>
    <mergeCell ref="H34:M34"/>
    <mergeCell ref="C35:D35"/>
    <mergeCell ref="E35:G35"/>
    <mergeCell ref="H35:M35"/>
    <mergeCell ref="C36:D36"/>
    <mergeCell ref="E36:G36"/>
    <mergeCell ref="H36:M36"/>
    <mergeCell ref="C37:D37"/>
    <mergeCell ref="E37:G37"/>
    <mergeCell ref="H38:M38"/>
    <mergeCell ref="C39:D39"/>
    <mergeCell ref="E39:G39"/>
    <mergeCell ref="R29:S29"/>
    <mergeCell ref="C30:D30"/>
    <mergeCell ref="E30:G30"/>
    <mergeCell ref="H30:K30"/>
    <mergeCell ref="L30:M30"/>
    <mergeCell ref="R30:S30"/>
    <mergeCell ref="C29:D29"/>
    <mergeCell ref="E29:G29"/>
    <mergeCell ref="R27:S27"/>
    <mergeCell ref="C28:D28"/>
    <mergeCell ref="E28:G28"/>
    <mergeCell ref="H28:K28"/>
    <mergeCell ref="L28:M28"/>
    <mergeCell ref="R28:S28"/>
    <mergeCell ref="C27:D27"/>
    <mergeCell ref="E27:G27"/>
    <mergeCell ref="H27:K27"/>
    <mergeCell ref="L27:M27"/>
    <mergeCell ref="H25:K25"/>
    <mergeCell ref="L25:M25"/>
    <mergeCell ref="C24:D24"/>
    <mergeCell ref="C23:D23"/>
    <mergeCell ref="E23:G23"/>
    <mergeCell ref="H23:K23"/>
    <mergeCell ref="L23:M23"/>
    <mergeCell ref="E24:G24"/>
    <mergeCell ref="H24:K24"/>
    <mergeCell ref="L24:M24"/>
    <mergeCell ref="E21:G21"/>
    <mergeCell ref="H21:K21"/>
    <mergeCell ref="L21:M21"/>
    <mergeCell ref="C22:D22"/>
    <mergeCell ref="E22:G22"/>
    <mergeCell ref="H22:K22"/>
    <mergeCell ref="L22:M22"/>
    <mergeCell ref="B9:B11"/>
    <mergeCell ref="E9:E11"/>
    <mergeCell ref="I9:K9"/>
    <mergeCell ref="B12:B14"/>
    <mergeCell ref="E12:E14"/>
    <mergeCell ref="I12:K12"/>
    <mergeCell ref="R3:R5"/>
    <mergeCell ref="S3:S5"/>
    <mergeCell ref="T3:T5"/>
    <mergeCell ref="B4:B5"/>
    <mergeCell ref="B6:B8"/>
    <mergeCell ref="I8:K8"/>
    <mergeCell ref="B1:K1"/>
    <mergeCell ref="C2:E2"/>
    <mergeCell ref="F2:H2"/>
    <mergeCell ref="I2:K2"/>
    <mergeCell ref="Q3:Q5"/>
  </mergeCells>
  <phoneticPr fontId="2"/>
  <pageMargins left="0.78700000000000003" right="0.78700000000000003" top="0.98399999999999999" bottom="0.98399999999999999" header="0.51200000000000001" footer="0.51200000000000001"/>
  <pageSetup paperSize="9" scale="8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rgb="FF66CCFF"/>
    <pageSetUpPr fitToPage="1"/>
  </sheetPr>
  <dimension ref="A1:T44"/>
  <sheetViews>
    <sheetView showGridLines="0" topLeftCell="A15" zoomScale="80" zoomScaleNormal="80" workbookViewId="0">
      <selection activeCell="P8" sqref="P8"/>
    </sheetView>
  </sheetViews>
  <sheetFormatPr defaultColWidth="9" defaultRowHeight="13"/>
  <cols>
    <col min="1" max="1" width="4.453125" style="4" customWidth="1"/>
    <col min="2" max="2" width="16.26953125" style="4" customWidth="1"/>
    <col min="3" max="3" width="2.453125" style="4" customWidth="1"/>
    <col min="4" max="4" width="10" style="4" bestFit="1" customWidth="1"/>
    <col min="5" max="6" width="2.90625" style="4" customWidth="1"/>
    <col min="7" max="7" width="10" style="4" bestFit="1" customWidth="1"/>
    <col min="8" max="9" width="2.90625" style="4" customWidth="1"/>
    <col min="10" max="10" width="10" style="4" bestFit="1" customWidth="1"/>
    <col min="11" max="11" width="2.90625" style="4" customWidth="1"/>
    <col min="12" max="12" width="6" style="4" customWidth="1"/>
    <col min="13" max="13" width="9" style="4"/>
    <col min="14" max="14" width="10.453125" style="4" customWidth="1"/>
    <col min="15" max="15" width="11" style="4" bestFit="1" customWidth="1"/>
    <col min="16" max="16" width="9.90625" style="4" bestFit="1" customWidth="1"/>
    <col min="17" max="17" width="12.36328125" style="4" bestFit="1" customWidth="1"/>
    <col min="18" max="18" width="11" style="4" bestFit="1" customWidth="1"/>
    <col min="19" max="16384" width="9" style="4"/>
  </cols>
  <sheetData>
    <row r="1" spans="2:20" ht="16.5">
      <c r="B1" s="1378" t="s">
        <v>169</v>
      </c>
      <c r="C1" s="1378"/>
      <c r="D1" s="1378"/>
      <c r="E1" s="1378"/>
      <c r="F1" s="1378"/>
      <c r="G1" s="1378"/>
      <c r="H1" s="1378"/>
      <c r="I1" s="1378"/>
      <c r="J1" s="1378"/>
      <c r="K1" s="1379"/>
    </row>
    <row r="2" spans="2:20" ht="16.5">
      <c r="B2" s="5"/>
      <c r="C2" s="1338" t="s">
        <v>7</v>
      </c>
      <c r="D2" s="1339"/>
      <c r="E2" s="1338"/>
      <c r="F2" s="1340" t="s">
        <v>19</v>
      </c>
      <c r="G2" s="1341"/>
      <c r="H2" s="1342"/>
      <c r="I2" s="1338" t="s">
        <v>8</v>
      </c>
      <c r="J2" s="1339"/>
      <c r="K2" s="1338"/>
      <c r="Q2" s="6"/>
      <c r="R2" s="41" t="s">
        <v>7</v>
      </c>
      <c r="S2" s="41" t="s">
        <v>19</v>
      </c>
      <c r="T2" s="41" t="s">
        <v>8</v>
      </c>
    </row>
    <row r="3" spans="2:20" ht="6" customHeight="1" thickBot="1">
      <c r="B3" s="230"/>
      <c r="C3" s="226"/>
      <c r="D3" s="228"/>
      <c r="E3" s="227"/>
      <c r="F3" s="228"/>
      <c r="G3" s="228"/>
      <c r="H3" s="227"/>
      <c r="I3" s="226"/>
      <c r="J3" s="228"/>
      <c r="K3" s="227"/>
      <c r="Q3" s="1339" t="s">
        <v>12</v>
      </c>
      <c r="R3" s="1367">
        <f>D4/D5</f>
        <v>7.8E-2</v>
      </c>
      <c r="S3" s="1367">
        <f>G4/G5</f>
        <v>2.1000000000000001E-2</v>
      </c>
      <c r="T3" s="1367">
        <f>J4/J5</f>
        <v>1.8000000000000002E-2</v>
      </c>
    </row>
    <row r="4" spans="2:20" ht="17" thickBot="1">
      <c r="B4" s="1356" t="s">
        <v>12</v>
      </c>
      <c r="C4" s="229"/>
      <c r="D4" s="357">
        <v>7.8</v>
      </c>
      <c r="E4" s="33"/>
      <c r="F4" s="35"/>
      <c r="G4" s="358">
        <v>2.1</v>
      </c>
      <c r="H4" s="34"/>
      <c r="I4" s="35"/>
      <c r="J4" s="359">
        <v>1.8</v>
      </c>
      <c r="K4" s="33"/>
      <c r="Q4" s="1355"/>
      <c r="R4" s="1368"/>
      <c r="S4" s="1368"/>
      <c r="T4" s="1368"/>
    </row>
    <row r="5" spans="2:20" ht="16.5">
      <c r="B5" s="1338"/>
      <c r="C5" s="7"/>
      <c r="D5" s="216">
        <v>100</v>
      </c>
      <c r="E5" s="30"/>
      <c r="F5" s="31"/>
      <c r="G5" s="216">
        <v>100</v>
      </c>
      <c r="H5" s="31"/>
      <c r="I5" s="32"/>
      <c r="J5" s="216">
        <v>100</v>
      </c>
      <c r="K5" s="30"/>
      <c r="Q5" s="1356"/>
      <c r="R5" s="1369"/>
      <c r="S5" s="1369"/>
      <c r="T5" s="1369"/>
    </row>
    <row r="6" spans="2:20" ht="6" customHeight="1" thickBot="1">
      <c r="B6" s="1339" t="s">
        <v>13</v>
      </c>
      <c r="C6" s="8"/>
      <c r="D6" s="40"/>
      <c r="E6" s="33"/>
      <c r="F6" s="34"/>
      <c r="G6" s="34"/>
      <c r="H6" s="34"/>
      <c r="I6" s="35"/>
      <c r="J6" s="40"/>
      <c r="K6" s="33"/>
      <c r="L6" s="9"/>
      <c r="N6" s="10"/>
      <c r="O6" s="2"/>
      <c r="P6" s="2"/>
      <c r="Q6" s="2"/>
    </row>
    <row r="7" spans="2:20" ht="17" thickBot="1">
      <c r="B7" s="1355"/>
      <c r="D7" s="360">
        <v>32000</v>
      </c>
      <c r="E7" s="12"/>
      <c r="F7" s="11"/>
      <c r="G7" s="360">
        <v>13000</v>
      </c>
      <c r="H7" s="12"/>
      <c r="I7" s="39"/>
      <c r="J7" s="360">
        <v>12500</v>
      </c>
      <c r="K7" s="12"/>
    </row>
    <row r="8" spans="2:20" ht="6" customHeight="1">
      <c r="B8" s="1356"/>
      <c r="D8" s="14"/>
      <c r="E8" s="13"/>
      <c r="F8" s="14"/>
      <c r="G8" s="14"/>
      <c r="H8" s="14"/>
      <c r="I8" s="1360"/>
      <c r="J8" s="1361"/>
      <c r="K8" s="1359"/>
    </row>
    <row r="9" spans="2:20" ht="6.75" customHeight="1" thickBot="1">
      <c r="B9" s="1339" t="s">
        <v>14</v>
      </c>
      <c r="C9" s="15"/>
      <c r="D9" s="16"/>
      <c r="E9" s="1357"/>
      <c r="F9" s="16"/>
      <c r="G9" s="16"/>
      <c r="H9" s="16"/>
      <c r="I9" s="1362"/>
      <c r="J9" s="1363"/>
      <c r="K9" s="1357"/>
    </row>
    <row r="10" spans="2:20" ht="17" thickBot="1">
      <c r="B10" s="1355"/>
      <c r="C10" s="17"/>
      <c r="D10" s="360"/>
      <c r="E10" s="1358"/>
      <c r="F10" s="18"/>
      <c r="G10" s="360"/>
      <c r="H10" s="18"/>
      <c r="I10" s="11"/>
      <c r="J10" s="365"/>
      <c r="K10" s="12"/>
    </row>
    <row r="11" spans="2:20" ht="6" customHeight="1">
      <c r="B11" s="1356"/>
      <c r="C11" s="19"/>
      <c r="D11" s="36"/>
      <c r="E11" s="1359"/>
      <c r="F11" s="14"/>
      <c r="G11" s="14"/>
      <c r="H11" s="14"/>
      <c r="I11" s="37"/>
      <c r="J11" s="36"/>
      <c r="K11" s="38"/>
    </row>
    <row r="12" spans="2:20" ht="6.75" customHeight="1" thickBot="1">
      <c r="B12" s="1339" t="s">
        <v>96</v>
      </c>
      <c r="C12" s="15"/>
      <c r="D12" s="16"/>
      <c r="E12" s="1357"/>
      <c r="F12" s="16"/>
      <c r="G12" s="16"/>
      <c r="H12" s="16"/>
      <c r="I12" s="1362"/>
      <c r="J12" s="1363"/>
      <c r="K12" s="1357"/>
    </row>
    <row r="13" spans="2:20" ht="17" thickBot="1">
      <c r="B13" s="1355"/>
      <c r="C13" s="17"/>
      <c r="D13" s="360">
        <v>650000</v>
      </c>
      <c r="E13" s="1358"/>
      <c r="F13" s="18"/>
      <c r="G13" s="360">
        <v>200000</v>
      </c>
      <c r="H13" s="18"/>
      <c r="I13" s="11"/>
      <c r="J13" s="360">
        <v>170000</v>
      </c>
      <c r="K13" s="12"/>
    </row>
    <row r="14" spans="2:20" ht="6" customHeight="1">
      <c r="B14" s="1356"/>
      <c r="C14" s="19"/>
      <c r="D14" s="36"/>
      <c r="E14" s="1359"/>
      <c r="F14" s="14"/>
      <c r="G14" s="14"/>
      <c r="H14" s="14"/>
      <c r="I14" s="37"/>
      <c r="J14" s="36"/>
      <c r="K14" s="38"/>
    </row>
    <row r="15" spans="2:20" ht="6" customHeight="1">
      <c r="B15" s="222"/>
      <c r="C15" s="17"/>
      <c r="D15" s="291"/>
      <c r="E15" s="12"/>
      <c r="F15" s="18"/>
      <c r="G15" s="18"/>
      <c r="H15" s="18"/>
      <c r="I15" s="39"/>
      <c r="J15" s="291"/>
      <c r="K15" s="292"/>
    </row>
    <row r="16" spans="2:20" ht="18.75" customHeight="1">
      <c r="B16" s="222" t="s">
        <v>111</v>
      </c>
      <c r="C16" s="17"/>
      <c r="D16" s="361">
        <f>D10/12</f>
        <v>0</v>
      </c>
      <c r="E16" s="12"/>
      <c r="F16" s="18"/>
      <c r="G16" s="362">
        <f>G10/12</f>
        <v>0</v>
      </c>
      <c r="H16" s="18"/>
      <c r="I16" s="39"/>
      <c r="J16" s="364"/>
      <c r="K16" s="292"/>
    </row>
    <row r="17" spans="1:19" ht="6" customHeight="1">
      <c r="B17" s="222"/>
      <c r="C17" s="17"/>
      <c r="D17" s="291"/>
      <c r="E17" s="12"/>
      <c r="F17" s="18"/>
      <c r="G17" s="18"/>
      <c r="H17" s="18"/>
      <c r="I17" s="39"/>
      <c r="J17" s="291"/>
      <c r="K17" s="292"/>
    </row>
    <row r="18" spans="1:19" ht="6" customHeight="1">
      <c r="B18" s="221"/>
      <c r="C18" s="15"/>
      <c r="D18" s="225"/>
      <c r="E18" s="224"/>
      <c r="F18" s="15"/>
      <c r="G18" s="225"/>
      <c r="H18" s="224"/>
      <c r="I18" s="15"/>
      <c r="J18" s="225"/>
      <c r="K18" s="224"/>
    </row>
    <row r="19" spans="1:19" ht="18" customHeight="1">
      <c r="B19" s="222" t="s">
        <v>99</v>
      </c>
      <c r="C19" s="17"/>
      <c r="D19" s="363">
        <f>D13/12</f>
        <v>54166.666666666664</v>
      </c>
      <c r="E19" s="12"/>
      <c r="F19" s="17"/>
      <c r="G19" s="363">
        <f>G13/12</f>
        <v>16666.666666666668</v>
      </c>
      <c r="H19" s="12"/>
      <c r="I19" s="17"/>
      <c r="J19" s="363">
        <f>J13/12</f>
        <v>14166.666666666666</v>
      </c>
      <c r="K19" s="12"/>
    </row>
    <row r="20" spans="1:19" ht="6" customHeight="1">
      <c r="B20" s="223"/>
      <c r="C20" s="19"/>
      <c r="D20" s="36"/>
      <c r="E20" s="13"/>
      <c r="F20" s="19"/>
      <c r="G20" s="36"/>
      <c r="H20" s="13"/>
      <c r="I20" s="19"/>
      <c r="J20" s="36"/>
      <c r="K20" s="13"/>
    </row>
    <row r="21" spans="1:19" customFormat="1">
      <c r="C21" s="3" t="s">
        <v>44</v>
      </c>
      <c r="D21" s="3"/>
      <c r="E21" s="1381" t="s">
        <v>45</v>
      </c>
      <c r="F21" s="1381"/>
      <c r="G21" s="1381"/>
      <c r="H21" s="1381" t="s">
        <v>34</v>
      </c>
      <c r="I21" s="1381"/>
      <c r="J21" s="1381"/>
      <c r="K21" s="1381"/>
      <c r="L21" s="1381" t="s">
        <v>35</v>
      </c>
      <c r="M21" s="1381"/>
    </row>
    <row r="22" spans="1:19" customFormat="1">
      <c r="A22" s="1382" t="s">
        <v>36</v>
      </c>
      <c r="B22" s="1399"/>
      <c r="C22" s="1343">
        <v>0</v>
      </c>
      <c r="D22" s="1343"/>
      <c r="E22" s="1343">
        <v>1299999</v>
      </c>
      <c r="F22" s="1343"/>
      <c r="G22" s="1343"/>
      <c r="H22" s="1380">
        <v>1</v>
      </c>
      <c r="I22" s="1380"/>
      <c r="J22" s="1380"/>
      <c r="K22" s="1380"/>
      <c r="L22" s="1347">
        <v>400000</v>
      </c>
      <c r="M22" s="1347"/>
      <c r="N22" s="25">
        <f>ROUNDDOWN('所得(2千万1円～)'!N10*'ライブラリ (20,000,001円～)'!H22-'ライブラリ (20,000,001円～)'!L22,1)</f>
        <v>850000</v>
      </c>
      <c r="O22" s="20">
        <f t="shared" ref="O22:O31" si="0">IF(N22&lt;=0,0,N22)</f>
        <v>850000</v>
      </c>
    </row>
    <row r="23" spans="1:19" customFormat="1">
      <c r="A23" s="1384"/>
      <c r="B23" s="1400"/>
      <c r="C23" s="1343">
        <v>1300000</v>
      </c>
      <c r="D23" s="1343"/>
      <c r="E23" s="1343">
        <v>4099999</v>
      </c>
      <c r="F23" s="1343"/>
      <c r="G23" s="1343"/>
      <c r="H23" s="1380">
        <v>0.75</v>
      </c>
      <c r="I23" s="1380"/>
      <c r="J23" s="1380"/>
      <c r="K23" s="1380"/>
      <c r="L23" s="1347">
        <v>75000</v>
      </c>
      <c r="M23" s="1347"/>
      <c r="N23" s="25">
        <f>ROUNDDOWN('所得(2千万1円～)'!N10*'ライブラリ (20,000,001円～)'!H23-'ライブラリ (20,000,001円～)'!L23,1)</f>
        <v>862500</v>
      </c>
      <c r="O23" s="20">
        <f t="shared" si="0"/>
        <v>862500</v>
      </c>
    </row>
    <row r="24" spans="1:19" customFormat="1">
      <c r="A24" s="1384"/>
      <c r="B24" s="1400"/>
      <c r="C24" s="1343">
        <v>4100000</v>
      </c>
      <c r="D24" s="1343"/>
      <c r="E24" s="1343">
        <v>7699999</v>
      </c>
      <c r="F24" s="1343"/>
      <c r="G24" s="1343"/>
      <c r="H24" s="1380">
        <v>0.85</v>
      </c>
      <c r="I24" s="1380"/>
      <c r="J24" s="1380"/>
      <c r="K24" s="1380"/>
      <c r="L24" s="1347">
        <v>485000</v>
      </c>
      <c r="M24" s="1347"/>
      <c r="N24" s="25">
        <f>ROUNDDOWN('所得(2千万1円～)'!N10*'ライブラリ (20,000,001円～)'!H24-'ライブラリ (20,000,001円～)'!L24,1)</f>
        <v>577500</v>
      </c>
      <c r="O24" s="20">
        <f t="shared" si="0"/>
        <v>577500</v>
      </c>
    </row>
    <row r="25" spans="1:19" customFormat="1">
      <c r="A25" s="1384"/>
      <c r="B25" s="1400"/>
      <c r="C25" s="1343">
        <v>7700000</v>
      </c>
      <c r="D25" s="1343"/>
      <c r="E25" s="1343">
        <v>10000000</v>
      </c>
      <c r="F25" s="1343"/>
      <c r="G25" s="1343"/>
      <c r="H25" s="1380">
        <v>0.95</v>
      </c>
      <c r="I25" s="1380"/>
      <c r="J25" s="1380"/>
      <c r="K25" s="1380"/>
      <c r="L25" s="1347">
        <v>1255000</v>
      </c>
      <c r="M25" s="1347"/>
      <c r="N25" s="25">
        <f>ROUNDDOWN('所得(2千万1円～)'!N10*'ライブラリ (20,000,001円～)'!H25-'ライブラリ (20,000,001円～)'!L25,1)</f>
        <v>-67500</v>
      </c>
      <c r="O25" s="20">
        <f t="shared" si="0"/>
        <v>0</v>
      </c>
    </row>
    <row r="26" spans="1:19" customFormat="1" ht="13.5" thickBot="1">
      <c r="A26" s="1386"/>
      <c r="B26" s="1401"/>
      <c r="C26" s="1397">
        <v>10000001</v>
      </c>
      <c r="D26" s="1397"/>
      <c r="E26" s="1398"/>
      <c r="F26" s="1398"/>
      <c r="G26" s="1398"/>
      <c r="H26" s="1348" t="s">
        <v>162</v>
      </c>
      <c r="I26" s="1348"/>
      <c r="J26" s="1348"/>
      <c r="K26" s="1348"/>
      <c r="L26" s="1348"/>
      <c r="M26" s="1348"/>
      <c r="N26" s="425" t="b">
        <f>IF('所得(2千万1円～)'!N10&gt;='ライブラリ (20,000,001円～)'!C26,'所得(2千万1円～)'!N10-1755000)</f>
        <v>0</v>
      </c>
      <c r="O26" s="20" t="b">
        <f t="shared" si="0"/>
        <v>0</v>
      </c>
    </row>
    <row r="27" spans="1:19" customFormat="1">
      <c r="A27" s="1388" t="s">
        <v>37</v>
      </c>
      <c r="B27" s="1402"/>
      <c r="C27" s="1365">
        <v>0</v>
      </c>
      <c r="D27" s="1365"/>
      <c r="E27" s="1365">
        <v>3299999</v>
      </c>
      <c r="F27" s="1365"/>
      <c r="G27" s="1365"/>
      <c r="H27" s="1364">
        <v>1</v>
      </c>
      <c r="I27" s="1364"/>
      <c r="J27" s="1364"/>
      <c r="K27" s="1364"/>
      <c r="L27" s="1347">
        <v>900000</v>
      </c>
      <c r="M27" s="1347"/>
      <c r="N27" s="25">
        <f>ROUNDDOWN('所得(2千万1円～)'!N10*'ライブラリ (20,000,001円～)'!H27-'ライブラリ (20,000,001円～)'!L27,1)</f>
        <v>350000</v>
      </c>
      <c r="O27" s="20">
        <f t="shared" si="0"/>
        <v>350000</v>
      </c>
      <c r="Q27" s="263" t="s">
        <v>38</v>
      </c>
      <c r="R27" s="1370" t="str">
        <f>'所得(2千万1円～)'!N9</f>
        <v>給与</v>
      </c>
      <c r="S27" s="1371"/>
    </row>
    <row r="28" spans="1:19" customFormat="1" ht="13.5" thickBot="1">
      <c r="A28" s="1390"/>
      <c r="B28" s="1403"/>
      <c r="C28" s="1365">
        <v>3300000</v>
      </c>
      <c r="D28" s="1365"/>
      <c r="E28" s="1365">
        <v>4099999</v>
      </c>
      <c r="F28" s="1365"/>
      <c r="G28" s="1365"/>
      <c r="H28" s="1364">
        <v>0.75</v>
      </c>
      <c r="I28" s="1364"/>
      <c r="J28" s="1364"/>
      <c r="K28" s="1364"/>
      <c r="L28" s="1347">
        <v>75000</v>
      </c>
      <c r="M28" s="1347"/>
      <c r="N28" s="25">
        <f>ROUNDDOWN('所得(2千万1円～)'!N10*'ライブラリ (20,000,001円～)'!H28-'ライブラリ (20,000,001円～)'!L28,1)</f>
        <v>862500</v>
      </c>
      <c r="O28" s="20">
        <f t="shared" si="0"/>
        <v>862500</v>
      </c>
      <c r="Q28" s="264" t="s">
        <v>39</v>
      </c>
      <c r="R28" s="1336">
        <f>'所得(2千万1円～)'!N10</f>
        <v>1250000</v>
      </c>
      <c r="S28" s="1337"/>
    </row>
    <row r="29" spans="1:19" customFormat="1">
      <c r="A29" s="1390"/>
      <c r="B29" s="1403"/>
      <c r="C29" s="1365">
        <v>4100000</v>
      </c>
      <c r="D29" s="1365"/>
      <c r="E29" s="1365">
        <v>7699999</v>
      </c>
      <c r="F29" s="1365"/>
      <c r="G29" s="1365"/>
      <c r="H29" s="1364">
        <v>0.85</v>
      </c>
      <c r="I29" s="1364"/>
      <c r="J29" s="1364"/>
      <c r="K29" s="1364"/>
      <c r="L29" s="1347">
        <v>485000</v>
      </c>
      <c r="M29" s="1347"/>
      <c r="N29" s="25">
        <f>ROUNDDOWN('所得(2千万1円～)'!N10*'ライブラリ (20,000,001円～)'!H29-'ライブラリ (20,000,001円～)'!L29,1)</f>
        <v>577500</v>
      </c>
      <c r="O29" s="20">
        <f t="shared" si="0"/>
        <v>577500</v>
      </c>
      <c r="Q29" s="265" t="s">
        <v>40</v>
      </c>
      <c r="R29" s="1334">
        <f>IF(AND(R28&gt;=C22,R28&lt;=E22),O22,IF(AND(R28&gt;=C23,R28&lt;=E23),O23,IF(AND(R28&gt;=C24,R28&lt;=E24),O24,IF(AND(R28&gt;=C25,R28&lt;=E25),O25,IF(R28&gt;=C26,O26)))))</f>
        <v>850000</v>
      </c>
      <c r="S29" s="1335"/>
    </row>
    <row r="30" spans="1:19" customFormat="1">
      <c r="A30" s="1390"/>
      <c r="B30" s="1403"/>
      <c r="C30" s="1365">
        <v>7700000</v>
      </c>
      <c r="D30" s="1365"/>
      <c r="E30" s="1365"/>
      <c r="F30" s="1365"/>
      <c r="G30" s="1365"/>
      <c r="H30" s="1364">
        <v>0.95</v>
      </c>
      <c r="I30" s="1364"/>
      <c r="J30" s="1364"/>
      <c r="K30" s="1364"/>
      <c r="L30" s="1347">
        <v>1255000</v>
      </c>
      <c r="M30" s="1347"/>
      <c r="N30" s="25">
        <f>ROUNDDOWN('所得(2千万1円～)'!N10*'ライブラリ (20,000,001円～)'!H30-'ライブラリ (20,000,001円～)'!L30,1)</f>
        <v>-67500</v>
      </c>
      <c r="O30" s="20">
        <f t="shared" si="0"/>
        <v>0</v>
      </c>
      <c r="Q30" s="266" t="s">
        <v>41</v>
      </c>
      <c r="R30" s="1332">
        <f>IF(AND(R28&gt;=C27,R28&lt;=E27),O27,IF(AND(R28&gt;=C28,R28&lt;=E28),O28,IF(AND(R28&gt;=C29,R28&lt;=E29),O29,IF(AND(R28&gt;=C30,R28&lt;=E30),O30,IF(R28&gt;=C31,O31)))))</f>
        <v>350000</v>
      </c>
      <c r="S30" s="1333"/>
    </row>
    <row r="31" spans="1:19" customFormat="1">
      <c r="A31" s="1392"/>
      <c r="B31" s="1404"/>
      <c r="C31" s="1397">
        <v>10000001</v>
      </c>
      <c r="D31" s="1397"/>
      <c r="E31" s="1398"/>
      <c r="F31" s="1398"/>
      <c r="G31" s="1398"/>
      <c r="H31" s="1348" t="s">
        <v>162</v>
      </c>
      <c r="I31" s="1348"/>
      <c r="J31" s="1348"/>
      <c r="K31" s="1348"/>
      <c r="L31" s="1348"/>
      <c r="M31" s="1348"/>
      <c r="N31" s="4" t="b">
        <f>IF('所得(2千万1円～)'!N10&gt;='ライブラリ (20,000,001円～)'!C31,'所得(2千万1円～)'!N10-1755000)</f>
        <v>0</v>
      </c>
      <c r="O31" s="20" t="b">
        <f t="shared" si="0"/>
        <v>0</v>
      </c>
      <c r="Q31" s="420" t="s">
        <v>47</v>
      </c>
      <c r="R31" s="268">
        <f>IF(AND(R28&gt;=C34,R28&lt;=E34),O34,IF(AND(R28&gt;=C35,R28&lt;=E35),O35,IF(AND(R28&gt;=C36,R28&lt;=E36),O36,IF(AND(R28&gt;=C37,R28&lt;=E37),O37,IF(AND(R28&gt;=C38,R28&lt;=E38),O38,IF(AND(R28&gt;=C39,R28&lt;=E39),O39))))))</f>
        <v>700000</v>
      </c>
      <c r="S31" s="269"/>
    </row>
    <row r="32" spans="1:19" customFormat="1">
      <c r="A32" s="21"/>
      <c r="B32" s="3"/>
      <c r="C32" s="23"/>
      <c r="D32" s="23"/>
      <c r="E32" s="27"/>
      <c r="F32" s="23"/>
      <c r="G32" s="23"/>
      <c r="H32" s="22"/>
      <c r="I32" s="28"/>
      <c r="J32" s="24"/>
      <c r="K32" s="20"/>
      <c r="M32" s="29"/>
      <c r="N32" s="3"/>
      <c r="O32" s="24"/>
      <c r="Q32" s="420" t="s">
        <v>48</v>
      </c>
      <c r="R32" s="268" t="b">
        <f>IF(AND(R28&gt;=C40,R28&lt;=E40),O40,IF(AND(R28&gt;=C41,R28&lt;=E41),O41,IF(AND(R28&gt;=C42,R28&lt;=E42),O42,IF(AND(R28&gt;=C43,R28&lt;=E43),O43,IF(R28&gt;=C44,O44)))))</f>
        <v>0</v>
      </c>
      <c r="S32" s="269"/>
    </row>
    <row r="33" spans="1:19" customFormat="1" ht="13.5" thickBot="1">
      <c r="A33" s="21"/>
      <c r="B33" s="409"/>
      <c r="C33" s="23"/>
      <c r="D33" s="23"/>
      <c r="E33" s="23"/>
      <c r="F33" s="23"/>
      <c r="G33" s="23"/>
      <c r="H33" s="22"/>
      <c r="I33" s="24"/>
      <c r="J33" s="24"/>
      <c r="N33" s="3"/>
      <c r="O33" s="24"/>
      <c r="Q33" s="267" t="s">
        <v>42</v>
      </c>
      <c r="R33" s="1372">
        <f>IF(AND(R28&gt;=C34,R28&lt;=E39),R31,IF(R28&gt;=C40,R32,))</f>
        <v>700000</v>
      </c>
      <c r="S33" s="1373"/>
    </row>
    <row r="34" spans="1:19" customFormat="1">
      <c r="A34" s="1349" t="s">
        <v>42</v>
      </c>
      <c r="B34" s="1350"/>
      <c r="C34" s="1374">
        <v>0</v>
      </c>
      <c r="D34" s="1374"/>
      <c r="E34" s="1374">
        <v>550999</v>
      </c>
      <c r="F34" s="1374"/>
      <c r="G34" s="1374"/>
      <c r="H34" s="1375">
        <v>0</v>
      </c>
      <c r="I34" s="1375"/>
      <c r="J34" s="1375"/>
      <c r="K34" s="1375"/>
      <c r="L34" s="1375"/>
      <c r="M34" s="1375"/>
      <c r="N34" s="25">
        <f>IF('所得(2千万1円～)'!N10&lt;'ライブラリ (20,000,001円～)'!E34,0,)</f>
        <v>0</v>
      </c>
      <c r="O34" s="20">
        <f t="shared" ref="O34:O44" si="1">IF(N34&lt;=0,0,N34)</f>
        <v>0</v>
      </c>
      <c r="Q34" s="4"/>
      <c r="R34" s="4"/>
      <c r="S34" s="4"/>
    </row>
    <row r="35" spans="1:19" customFormat="1">
      <c r="A35" s="1351"/>
      <c r="B35" s="1352"/>
      <c r="C35" s="1374">
        <v>551000</v>
      </c>
      <c r="D35" s="1374"/>
      <c r="E35" s="1374">
        <v>1618999</v>
      </c>
      <c r="F35" s="1374"/>
      <c r="G35" s="1374"/>
      <c r="H35" s="1375" t="s">
        <v>153</v>
      </c>
      <c r="I35" s="1375"/>
      <c r="J35" s="1375"/>
      <c r="K35" s="1375"/>
      <c r="L35" s="1375"/>
      <c r="M35" s="1375"/>
      <c r="N35" s="25">
        <f>'所得(2千万1円～)'!N10-550000</f>
        <v>700000</v>
      </c>
      <c r="O35" s="20">
        <f t="shared" si="1"/>
        <v>700000</v>
      </c>
    </row>
    <row r="36" spans="1:19" customFormat="1">
      <c r="A36" s="1351"/>
      <c r="B36" s="1352"/>
      <c r="C36" s="1374">
        <v>1619000</v>
      </c>
      <c r="D36" s="1374"/>
      <c r="E36" s="1374">
        <v>1619999</v>
      </c>
      <c r="F36" s="1374"/>
      <c r="G36" s="1374"/>
      <c r="H36" s="1375">
        <v>1069000</v>
      </c>
      <c r="I36" s="1375"/>
      <c r="J36" s="1375"/>
      <c r="K36" s="1375"/>
      <c r="L36" s="1375"/>
      <c r="M36" s="1375"/>
      <c r="N36" s="25">
        <v>1069000</v>
      </c>
      <c r="O36" s="20">
        <f t="shared" si="1"/>
        <v>1069000</v>
      </c>
    </row>
    <row r="37" spans="1:19" customFormat="1">
      <c r="A37" s="1351"/>
      <c r="B37" s="1352"/>
      <c r="C37" s="1374">
        <v>1620000</v>
      </c>
      <c r="D37" s="1374"/>
      <c r="E37" s="1374">
        <v>1621999</v>
      </c>
      <c r="F37" s="1374"/>
      <c r="G37" s="1374"/>
      <c r="H37" s="1375">
        <v>1070000</v>
      </c>
      <c r="I37" s="1375"/>
      <c r="J37" s="1375"/>
      <c r="K37" s="1375"/>
      <c r="L37" s="1375"/>
      <c r="M37" s="1375"/>
      <c r="N37" s="25">
        <v>1070000</v>
      </c>
      <c r="O37" s="20">
        <f t="shared" si="1"/>
        <v>1070000</v>
      </c>
    </row>
    <row r="38" spans="1:19" customFormat="1">
      <c r="A38" s="1351"/>
      <c r="B38" s="1352"/>
      <c r="C38" s="1374">
        <v>1622000</v>
      </c>
      <c r="D38" s="1374"/>
      <c r="E38" s="1374">
        <v>1623999</v>
      </c>
      <c r="F38" s="1374"/>
      <c r="G38" s="1374"/>
      <c r="H38" s="1375">
        <v>1072000</v>
      </c>
      <c r="I38" s="1375"/>
      <c r="J38" s="1375"/>
      <c r="K38" s="1375"/>
      <c r="L38" s="1375"/>
      <c r="M38" s="1375"/>
      <c r="N38" s="25">
        <v>1072000</v>
      </c>
      <c r="O38" s="20">
        <f t="shared" si="1"/>
        <v>1072000</v>
      </c>
    </row>
    <row r="39" spans="1:19" customFormat="1">
      <c r="A39" s="1351"/>
      <c r="B39" s="1352"/>
      <c r="C39" s="1374">
        <v>1624000</v>
      </c>
      <c r="D39" s="1374"/>
      <c r="E39" s="1374">
        <v>1627999</v>
      </c>
      <c r="F39" s="1374"/>
      <c r="G39" s="1374"/>
      <c r="H39" s="1375">
        <v>1074000</v>
      </c>
      <c r="I39" s="1375"/>
      <c r="J39" s="1375"/>
      <c r="K39" s="1375"/>
      <c r="L39" s="1375"/>
      <c r="M39" s="1375"/>
      <c r="N39" s="25">
        <v>1074000</v>
      </c>
      <c r="O39" s="20">
        <f t="shared" si="1"/>
        <v>1074000</v>
      </c>
      <c r="P39" s="26" t="s">
        <v>46</v>
      </c>
    </row>
    <row r="40" spans="1:19" customFormat="1" ht="13.5" customHeight="1">
      <c r="A40" s="1351"/>
      <c r="B40" s="1352"/>
      <c r="C40" s="1374">
        <v>1628000</v>
      </c>
      <c r="D40" s="1374"/>
      <c r="E40" s="1374">
        <v>1799999</v>
      </c>
      <c r="F40" s="1374"/>
      <c r="G40" s="1374"/>
      <c r="H40" s="1376" t="s">
        <v>43</v>
      </c>
      <c r="I40" s="1376"/>
      <c r="J40" s="1376"/>
      <c r="K40" s="1377" t="s">
        <v>157</v>
      </c>
      <c r="L40" s="1377"/>
      <c r="M40" s="1377"/>
      <c r="N40" s="25">
        <f>ROUNDDOWN(P40*4*0.6+100000,1)</f>
        <v>848800</v>
      </c>
      <c r="O40" s="20">
        <f t="shared" si="1"/>
        <v>848800</v>
      </c>
      <c r="P40" s="20">
        <f>ROUNDDOWN('所得(2千万1円～)'!N10/4,-3)</f>
        <v>312000</v>
      </c>
    </row>
    <row r="41" spans="1:19" customFormat="1">
      <c r="A41" s="1351"/>
      <c r="B41" s="1352"/>
      <c r="C41" s="1374">
        <v>1800000</v>
      </c>
      <c r="D41" s="1374"/>
      <c r="E41" s="1374">
        <v>3599999</v>
      </c>
      <c r="F41" s="1374"/>
      <c r="G41" s="1374"/>
      <c r="H41" s="1376"/>
      <c r="I41" s="1376"/>
      <c r="J41" s="1376"/>
      <c r="K41" s="1377" t="s">
        <v>158</v>
      </c>
      <c r="L41" s="1377"/>
      <c r="M41" s="1377"/>
      <c r="N41" s="25">
        <f>ROUNDDOWN(P40*4*0.7-80000,1)</f>
        <v>793600</v>
      </c>
      <c r="O41" s="20">
        <f t="shared" si="1"/>
        <v>793600</v>
      </c>
      <c r="P41" s="20"/>
    </row>
    <row r="42" spans="1:19" customFormat="1">
      <c r="A42" s="1351"/>
      <c r="B42" s="1352"/>
      <c r="C42" s="1374">
        <v>3600000</v>
      </c>
      <c r="D42" s="1374"/>
      <c r="E42" s="1374">
        <v>6599999</v>
      </c>
      <c r="F42" s="1374"/>
      <c r="G42" s="1374"/>
      <c r="H42" s="1376"/>
      <c r="I42" s="1376"/>
      <c r="J42" s="1376"/>
      <c r="K42" s="1377" t="s">
        <v>159</v>
      </c>
      <c r="L42" s="1377"/>
      <c r="M42" s="1377"/>
      <c r="N42" s="25">
        <f>ROUNDDOWN(P40*4*0.8-440000,1)</f>
        <v>558400</v>
      </c>
      <c r="O42" s="20">
        <f t="shared" si="1"/>
        <v>558400</v>
      </c>
      <c r="P42" s="20"/>
    </row>
    <row r="43" spans="1:19" customFormat="1">
      <c r="A43" s="1351"/>
      <c r="B43" s="1352"/>
      <c r="C43" s="1374">
        <v>6600000</v>
      </c>
      <c r="D43" s="1374"/>
      <c r="E43" s="1374">
        <v>8499999</v>
      </c>
      <c r="F43" s="1374"/>
      <c r="G43" s="1374"/>
      <c r="H43" s="1375" t="s">
        <v>155</v>
      </c>
      <c r="I43" s="1375"/>
      <c r="J43" s="1375"/>
      <c r="K43" s="1375"/>
      <c r="L43" s="1375"/>
      <c r="M43" s="1375"/>
      <c r="N43" s="25">
        <f>ROUNDDOWN('所得(2千万1円～)'!N10*0.9-1100000,1)</f>
        <v>25000</v>
      </c>
      <c r="O43" s="20">
        <f t="shared" si="1"/>
        <v>25000</v>
      </c>
    </row>
    <row r="44" spans="1:19">
      <c r="A44" s="1353"/>
      <c r="B44" s="1354"/>
      <c r="C44" s="1397">
        <v>8500000</v>
      </c>
      <c r="D44" s="1397"/>
      <c r="E44" s="1397"/>
      <c r="F44" s="1397"/>
      <c r="G44" s="1397"/>
      <c r="H44" s="1397" t="s">
        <v>156</v>
      </c>
      <c r="I44" s="1397"/>
      <c r="J44" s="1397"/>
      <c r="K44" s="1397"/>
      <c r="L44" s="1397"/>
      <c r="M44" s="1397"/>
      <c r="N44" s="4" t="b">
        <f>IF('所得(2千万1円～)'!N10&gt;='ライブラリ (20,000,001円～)'!C44,'所得(2千万1円～)'!N10-1950000)</f>
        <v>0</v>
      </c>
      <c r="O44" s="20" t="b">
        <f t="shared" si="1"/>
        <v>0</v>
      </c>
    </row>
  </sheetData>
  <mergeCells count="100">
    <mergeCell ref="C44:D44"/>
    <mergeCell ref="E44:G44"/>
    <mergeCell ref="H44:M44"/>
    <mergeCell ref="C40:D40"/>
    <mergeCell ref="E40:G40"/>
    <mergeCell ref="C43:D43"/>
    <mergeCell ref="E43:G43"/>
    <mergeCell ref="H43:M43"/>
    <mergeCell ref="H40:J42"/>
    <mergeCell ref="K40:M40"/>
    <mergeCell ref="C41:D41"/>
    <mergeCell ref="E41:G41"/>
    <mergeCell ref="K41:M41"/>
    <mergeCell ref="C42:D42"/>
    <mergeCell ref="E42:G42"/>
    <mergeCell ref="K42:M42"/>
    <mergeCell ref="H39:M39"/>
    <mergeCell ref="C31:D31"/>
    <mergeCell ref="E31:G31"/>
    <mergeCell ref="H31:M31"/>
    <mergeCell ref="A22:B26"/>
    <mergeCell ref="A27:B31"/>
    <mergeCell ref="H37:M37"/>
    <mergeCell ref="C38:D38"/>
    <mergeCell ref="E38:G38"/>
    <mergeCell ref="H29:K29"/>
    <mergeCell ref="L29:M29"/>
    <mergeCell ref="C26:D26"/>
    <mergeCell ref="E26:G26"/>
    <mergeCell ref="H26:M26"/>
    <mergeCell ref="C25:D25"/>
    <mergeCell ref="E25:G25"/>
    <mergeCell ref="R33:S33"/>
    <mergeCell ref="A34:B44"/>
    <mergeCell ref="C34:D34"/>
    <mergeCell ref="E34:G34"/>
    <mergeCell ref="H34:M34"/>
    <mergeCell ref="C35:D35"/>
    <mergeCell ref="E35:G35"/>
    <mergeCell ref="H35:M35"/>
    <mergeCell ref="C36:D36"/>
    <mergeCell ref="E36:G36"/>
    <mergeCell ref="H36:M36"/>
    <mergeCell ref="C37:D37"/>
    <mergeCell ref="E37:G37"/>
    <mergeCell ref="H38:M38"/>
    <mergeCell ref="C39:D39"/>
    <mergeCell ref="E39:G39"/>
    <mergeCell ref="R29:S29"/>
    <mergeCell ref="C30:D30"/>
    <mergeCell ref="E30:G30"/>
    <mergeCell ref="H30:K30"/>
    <mergeCell ref="L30:M30"/>
    <mergeCell ref="R30:S30"/>
    <mergeCell ref="C29:D29"/>
    <mergeCell ref="E29:G29"/>
    <mergeCell ref="R27:S27"/>
    <mergeCell ref="C28:D28"/>
    <mergeCell ref="E28:G28"/>
    <mergeCell ref="H28:K28"/>
    <mergeCell ref="L28:M28"/>
    <mergeCell ref="R28:S28"/>
    <mergeCell ref="C27:D27"/>
    <mergeCell ref="E27:G27"/>
    <mergeCell ref="H27:K27"/>
    <mergeCell ref="L27:M27"/>
    <mergeCell ref="H25:K25"/>
    <mergeCell ref="L25:M25"/>
    <mergeCell ref="C24:D24"/>
    <mergeCell ref="C23:D23"/>
    <mergeCell ref="E23:G23"/>
    <mergeCell ref="H23:K23"/>
    <mergeCell ref="L23:M23"/>
    <mergeCell ref="E24:G24"/>
    <mergeCell ref="H24:K24"/>
    <mergeCell ref="L24:M24"/>
    <mergeCell ref="E21:G21"/>
    <mergeCell ref="H21:K21"/>
    <mergeCell ref="L21:M21"/>
    <mergeCell ref="C22:D22"/>
    <mergeCell ref="E22:G22"/>
    <mergeCell ref="H22:K22"/>
    <mergeCell ref="L22:M22"/>
    <mergeCell ref="B9:B11"/>
    <mergeCell ref="E9:E11"/>
    <mergeCell ref="I9:K9"/>
    <mergeCell ref="B12:B14"/>
    <mergeCell ref="E12:E14"/>
    <mergeCell ref="I12:K12"/>
    <mergeCell ref="R3:R5"/>
    <mergeCell ref="S3:S5"/>
    <mergeCell ref="T3:T5"/>
    <mergeCell ref="B4:B5"/>
    <mergeCell ref="B6:B8"/>
    <mergeCell ref="I8:K8"/>
    <mergeCell ref="B1:K1"/>
    <mergeCell ref="C2:E2"/>
    <mergeCell ref="F2:H2"/>
    <mergeCell ref="I2:K2"/>
    <mergeCell ref="Q3:Q5"/>
  </mergeCells>
  <phoneticPr fontId="2"/>
  <pageMargins left="0.78700000000000003" right="0.78700000000000003" top="0.98399999999999999" bottom="0.98399999999999999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5"/>
  <sheetViews>
    <sheetView showGridLines="0" showZeros="0" zoomScale="80" zoomScaleNormal="80" workbookViewId="0">
      <pane xSplit="18" ySplit="13" topLeftCell="S15" activePane="bottomRight" state="frozen"/>
      <selection activeCell="K35" sqref="K35"/>
      <selection pane="topRight" activeCell="K35" sqref="K35"/>
      <selection pane="bottomLeft" activeCell="K35" sqref="K35"/>
      <selection pane="bottomRight" activeCell="K35" sqref="K35"/>
    </sheetView>
  </sheetViews>
  <sheetFormatPr defaultColWidth="9" defaultRowHeight="13"/>
  <cols>
    <col min="1" max="1" width="2.26953125" style="430" customWidth="1"/>
    <col min="2" max="2" width="3.26953125" style="430" bestFit="1" customWidth="1"/>
    <col min="3" max="3" width="3.7265625" style="430" bestFit="1" customWidth="1"/>
    <col min="4" max="4" width="4.453125" style="430" customWidth="1"/>
    <col min="5" max="5" width="8.7265625" style="430" customWidth="1"/>
    <col min="6" max="6" width="3.7265625" style="430" customWidth="1"/>
    <col min="7" max="7" width="14.08984375" style="430" customWidth="1"/>
    <col min="8" max="8" width="8.08984375" style="430" customWidth="1"/>
    <col min="9" max="9" width="8.08984375" style="430" bestFit="1" customWidth="1"/>
    <col min="10" max="10" width="1.6328125" style="430" customWidth="1"/>
    <col min="11" max="11" width="9.7265625" style="430" bestFit="1" customWidth="1"/>
    <col min="12" max="13" width="7.7265625" style="430" customWidth="1"/>
    <col min="14" max="14" width="7" style="430" hidden="1" customWidth="1"/>
    <col min="15" max="16384" width="9" style="430"/>
  </cols>
  <sheetData>
    <row r="1" spans="1:17" ht="24.75" customHeight="1">
      <c r="A1" s="429"/>
    </row>
    <row r="2" spans="1:17" ht="78" customHeight="1">
      <c r="A2" s="431"/>
      <c r="B2" s="751" t="s">
        <v>191</v>
      </c>
      <c r="C2" s="752"/>
      <c r="D2" s="752"/>
      <c r="E2" s="752"/>
      <c r="F2" s="752"/>
      <c r="G2" s="752"/>
      <c r="H2" s="752"/>
      <c r="I2" s="752"/>
    </row>
    <row r="3" spans="1:17" ht="21" customHeight="1">
      <c r="A3" s="432" t="s">
        <v>66</v>
      </c>
      <c r="B3" s="743"/>
      <c r="C3" s="741"/>
      <c r="D3" s="756" t="s">
        <v>172</v>
      </c>
      <c r="E3" s="757"/>
      <c r="F3" s="757"/>
      <c r="G3" s="758"/>
      <c r="H3" s="767" t="s">
        <v>21</v>
      </c>
      <c r="I3" s="765" t="s">
        <v>8</v>
      </c>
    </row>
    <row r="4" spans="1:17" ht="31.5" customHeight="1" thickBot="1">
      <c r="A4" s="432"/>
      <c r="B4" s="743"/>
      <c r="C4" s="772"/>
      <c r="D4" s="759"/>
      <c r="E4" s="760"/>
      <c r="F4" s="760"/>
      <c r="G4" s="761"/>
      <c r="H4" s="766"/>
      <c r="I4" s="766"/>
    </row>
    <row r="5" spans="1:17" ht="33" customHeight="1" thickTop="1">
      <c r="A5" s="740"/>
      <c r="B5" s="743"/>
      <c r="C5" s="607">
        <v>1</v>
      </c>
      <c r="D5" s="762" t="str">
        <f>'①　加入者'!E6</f>
        <v>世帯主</v>
      </c>
      <c r="E5" s="763"/>
      <c r="F5" s="763"/>
      <c r="G5" s="764"/>
      <c r="H5" s="453">
        <v>12</v>
      </c>
      <c r="I5" s="454">
        <v>9</v>
      </c>
    </row>
    <row r="6" spans="1:17" ht="33" customHeight="1">
      <c r="A6" s="740"/>
      <c r="B6" s="743"/>
      <c r="C6" s="608">
        <v>2</v>
      </c>
      <c r="D6" s="770">
        <f>'①　加入者'!E7</f>
        <v>0</v>
      </c>
      <c r="E6" s="771"/>
      <c r="F6" s="771"/>
      <c r="G6" s="771"/>
      <c r="H6" s="455"/>
      <c r="I6" s="456"/>
    </row>
    <row r="7" spans="1:17" ht="33" customHeight="1">
      <c r="A7" s="740"/>
      <c r="B7" s="743"/>
      <c r="C7" s="608">
        <v>3</v>
      </c>
      <c r="D7" s="753">
        <f>'①　加入者'!E8</f>
        <v>0</v>
      </c>
      <c r="E7" s="754"/>
      <c r="F7" s="754"/>
      <c r="G7" s="755"/>
      <c r="H7" s="457"/>
      <c r="I7" s="458"/>
    </row>
    <row r="8" spans="1:17" ht="33" customHeight="1">
      <c r="A8" s="740"/>
      <c r="B8" s="743"/>
      <c r="C8" s="608">
        <v>4</v>
      </c>
      <c r="D8" s="770">
        <f>'①　加入者'!E9</f>
        <v>0</v>
      </c>
      <c r="E8" s="771"/>
      <c r="F8" s="771"/>
      <c r="G8" s="771"/>
      <c r="H8" s="455"/>
      <c r="I8" s="456"/>
      <c r="K8" s="750"/>
      <c r="L8" s="750"/>
    </row>
    <row r="9" spans="1:17" ht="33" customHeight="1" thickBot="1">
      <c r="A9" s="740"/>
      <c r="B9" s="743"/>
      <c r="C9" s="609">
        <v>5</v>
      </c>
      <c r="D9" s="753">
        <f>'①　加入者'!E10</f>
        <v>0</v>
      </c>
      <c r="E9" s="754"/>
      <c r="F9" s="754"/>
      <c r="G9" s="755"/>
      <c r="H9" s="457"/>
      <c r="I9" s="456"/>
      <c r="K9" s="431"/>
      <c r="L9" s="431"/>
    </row>
    <row r="10" spans="1:17" ht="33" customHeight="1" thickBot="1">
      <c r="A10" s="740"/>
      <c r="B10" s="743"/>
      <c r="C10" s="608">
        <v>6</v>
      </c>
      <c r="D10" s="753">
        <f>'①　加入者'!E11</f>
        <v>0</v>
      </c>
      <c r="E10" s="754"/>
      <c r="F10" s="754"/>
      <c r="G10" s="755"/>
      <c r="H10" s="455"/>
      <c r="I10" s="458"/>
      <c r="K10" s="750"/>
      <c r="L10" s="750"/>
      <c r="M10" s="431"/>
      <c r="N10" s="450" t="e">
        <f>IF(#REF!=0,0,DATEDIF(#REF!,#REF!,"y") &amp; "歳")</f>
        <v>#REF!</v>
      </c>
    </row>
    <row r="11" spans="1:17" ht="33" customHeight="1">
      <c r="A11" s="740"/>
      <c r="B11" s="743"/>
      <c r="C11" s="609">
        <v>7</v>
      </c>
      <c r="D11" s="753">
        <f>'①　加入者'!E12</f>
        <v>0</v>
      </c>
      <c r="E11" s="754"/>
      <c r="F11" s="754"/>
      <c r="G11" s="755"/>
      <c r="H11" s="459"/>
      <c r="I11" s="456"/>
      <c r="K11" s="737"/>
      <c r="L11" s="737"/>
      <c r="N11" s="430" t="e">
        <f>IF(#REF!=0,0,DATEDIF(#REF!,#REF!,"ｙｍ") &amp; "ヶ月")</f>
        <v>#REF!</v>
      </c>
    </row>
    <row r="12" spans="1:17" ht="33" customHeight="1" thickBot="1">
      <c r="A12" s="431"/>
      <c r="B12" s="743"/>
      <c r="C12" s="610">
        <v>8</v>
      </c>
      <c r="D12" s="768">
        <f>'①　加入者'!E13</f>
        <v>0</v>
      </c>
      <c r="E12" s="769"/>
      <c r="F12" s="769"/>
      <c r="G12" s="769"/>
      <c r="H12" s="460"/>
      <c r="I12" s="461"/>
      <c r="P12" s="737"/>
      <c r="Q12" s="737"/>
    </row>
    <row r="13" spans="1:17" ht="8.25" customHeight="1" thickTop="1">
      <c r="A13" s="431"/>
      <c r="B13" s="451"/>
      <c r="C13" s="451"/>
      <c r="D13" s="451"/>
      <c r="E13" s="451"/>
      <c r="F13" s="451"/>
      <c r="G13" s="451"/>
    </row>
    <row r="14" spans="1:17" ht="28.5" customHeight="1">
      <c r="F14" s="449"/>
    </row>
    <row r="15" spans="1:17" ht="28.5" customHeight="1"/>
    <row r="16" spans="1:17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  <row r="25" ht="28.5" customHeight="1"/>
  </sheetData>
  <sheetProtection algorithmName="SHA-512" hashValue="xXDNI6d+Q3I5oJrJ49Z2xtS/41pLrakp6+cGGjl5XzgqYzZJv4LIUwUJU2Mnczb6POIEfxZBInYB8jN1xmiZTA==" saltValue="xljilKMcMsdelen7thKa7Q==" spinCount="100000" sheet="1" objects="1" scenarios="1"/>
  <mergeCells count="19">
    <mergeCell ref="A5:A11"/>
    <mergeCell ref="D11:G11"/>
    <mergeCell ref="H3:H4"/>
    <mergeCell ref="B3:B12"/>
    <mergeCell ref="D12:G12"/>
    <mergeCell ref="D9:G9"/>
    <mergeCell ref="D8:G8"/>
    <mergeCell ref="D6:G6"/>
    <mergeCell ref="D7:G7"/>
    <mergeCell ref="C3:C4"/>
    <mergeCell ref="K11:L11"/>
    <mergeCell ref="K10:L10"/>
    <mergeCell ref="P12:Q12"/>
    <mergeCell ref="K8:L8"/>
    <mergeCell ref="B2:I2"/>
    <mergeCell ref="D10:G10"/>
    <mergeCell ref="D3:G4"/>
    <mergeCell ref="D5:G5"/>
    <mergeCell ref="I3:I4"/>
  </mergeCells>
  <phoneticPr fontId="2"/>
  <dataValidations xWindow="198" yWindow="377" count="2">
    <dataValidation type="list" allowBlank="1" showInputMessage="1" showErrorMessage="1" sqref="H5:I12" xr:uid="{00000000-0002-0000-0200-000000000000}">
      <formula1>"1,2,3,4,5,6,7,8,9,10,11,12"</formula1>
    </dataValidation>
    <dataValidation allowBlank="1" showErrorMessage="1" prompt="加入者全員の氏名_x000a_" sqref="D5:G12" xr:uid="{00000000-0002-0000-02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24"/>
  <sheetViews>
    <sheetView showGridLines="0" showZeros="0" zoomScale="85" zoomScaleNormal="85" workbookViewId="0">
      <pane xSplit="22" ySplit="12" topLeftCell="W13" activePane="bottomRight" state="frozen"/>
      <selection activeCell="K35" sqref="K35"/>
      <selection pane="topRight" activeCell="K35" sqref="K35"/>
      <selection pane="bottomLeft" activeCell="K35" sqref="K35"/>
      <selection pane="bottomRight" activeCell="T10" sqref="T10"/>
    </sheetView>
  </sheetViews>
  <sheetFormatPr defaultColWidth="9" defaultRowHeight="13"/>
  <cols>
    <col min="1" max="1" width="2.26953125" style="463" customWidth="1"/>
    <col min="2" max="2" width="3.26953125" style="463" bestFit="1" customWidth="1"/>
    <col min="3" max="3" width="3.7265625" style="463" bestFit="1" customWidth="1"/>
    <col min="4" max="4" width="4.453125" style="463" customWidth="1"/>
    <col min="5" max="5" width="7.36328125" style="463" customWidth="1"/>
    <col min="6" max="6" width="7.453125" style="463" customWidth="1"/>
    <col min="7" max="7" width="8.08984375" style="463" bestFit="1" customWidth="1"/>
    <col min="8" max="9" width="8.08984375" style="463" customWidth="1"/>
    <col min="10" max="10" width="12.7265625" style="463" customWidth="1"/>
    <col min="11" max="11" width="11.453125" style="463" customWidth="1"/>
    <col min="12" max="12" width="1.6328125" style="463" customWidth="1"/>
    <col min="13" max="13" width="17.453125" style="463" customWidth="1"/>
    <col min="14" max="14" width="5.36328125" style="463" customWidth="1"/>
    <col min="15" max="15" width="17" style="463" customWidth="1"/>
    <col min="16" max="16" width="7.7265625" style="463" customWidth="1"/>
    <col min="17" max="17" width="5" style="463" customWidth="1"/>
    <col min="18" max="18" width="5.6328125" style="463" customWidth="1"/>
    <col min="19" max="16384" width="9" style="463"/>
  </cols>
  <sheetData>
    <row r="1" spans="1:16" ht="21">
      <c r="A1" s="462"/>
      <c r="L1" s="452"/>
    </row>
    <row r="2" spans="1:16" ht="23.25" customHeight="1">
      <c r="A2" s="464"/>
      <c r="B2" s="773" t="s">
        <v>33</v>
      </c>
      <c r="C2" s="773"/>
      <c r="D2" s="773"/>
      <c r="E2" s="773"/>
      <c r="F2" s="773"/>
      <c r="G2" s="773"/>
      <c r="H2" s="773"/>
      <c r="I2" s="773"/>
      <c r="J2" s="773"/>
      <c r="K2" s="773"/>
    </row>
    <row r="3" spans="1:16" ht="33" customHeight="1" thickBot="1">
      <c r="A3" s="465" t="s">
        <v>67</v>
      </c>
      <c r="B3" s="743"/>
      <c r="C3" s="611"/>
      <c r="D3" s="809" t="s">
        <v>172</v>
      </c>
      <c r="E3" s="810"/>
      <c r="F3" s="810"/>
      <c r="G3" s="811"/>
      <c r="H3" s="783" t="s">
        <v>120</v>
      </c>
      <c r="I3" s="784"/>
      <c r="J3" s="781" t="s">
        <v>177</v>
      </c>
      <c r="K3" s="782"/>
      <c r="M3" s="466"/>
      <c r="N3" s="613" t="s">
        <v>196</v>
      </c>
    </row>
    <row r="4" spans="1:16" ht="33" customHeight="1" thickTop="1">
      <c r="A4" s="805"/>
      <c r="B4" s="743"/>
      <c r="C4" s="607">
        <v>1</v>
      </c>
      <c r="D4" s="778" t="str">
        <f>'①　加入者'!E6</f>
        <v>世帯主</v>
      </c>
      <c r="E4" s="779"/>
      <c r="F4" s="779"/>
      <c r="G4" s="780"/>
      <c r="H4" s="785">
        <v>600000</v>
      </c>
      <c r="I4" s="786"/>
      <c r="J4" s="776">
        <v>1000000</v>
      </c>
      <c r="K4" s="777"/>
      <c r="N4" s="612" t="s">
        <v>197</v>
      </c>
    </row>
    <row r="5" spans="1:16" ht="33" customHeight="1">
      <c r="A5" s="805"/>
      <c r="B5" s="743"/>
      <c r="C5" s="609">
        <v>2</v>
      </c>
      <c r="D5" s="778">
        <f>'①　加入者'!E7</f>
        <v>0</v>
      </c>
      <c r="E5" s="779"/>
      <c r="F5" s="779"/>
      <c r="G5" s="780"/>
      <c r="H5" s="796"/>
      <c r="I5" s="797"/>
      <c r="J5" s="774"/>
      <c r="K5" s="775"/>
      <c r="M5" s="467"/>
      <c r="N5" s="612" t="s">
        <v>194</v>
      </c>
    </row>
    <row r="6" spans="1:16" ht="33" customHeight="1">
      <c r="A6" s="805"/>
      <c r="B6" s="743"/>
      <c r="C6" s="608">
        <v>3</v>
      </c>
      <c r="D6" s="778">
        <f>'①　加入者'!E8</f>
        <v>0</v>
      </c>
      <c r="E6" s="779"/>
      <c r="F6" s="779"/>
      <c r="G6" s="780"/>
      <c r="H6" s="796"/>
      <c r="I6" s="797"/>
      <c r="J6" s="812"/>
      <c r="K6" s="813"/>
      <c r="N6" s="612" t="s">
        <v>198</v>
      </c>
    </row>
    <row r="7" spans="1:16" ht="33" customHeight="1" thickBot="1">
      <c r="A7" s="805"/>
      <c r="B7" s="743"/>
      <c r="C7" s="608">
        <v>4</v>
      </c>
      <c r="D7" s="778">
        <f>'①　加入者'!E9</f>
        <v>0</v>
      </c>
      <c r="E7" s="779"/>
      <c r="F7" s="779"/>
      <c r="G7" s="780"/>
      <c r="H7" s="796"/>
      <c r="I7" s="797"/>
      <c r="J7" s="774"/>
      <c r="K7" s="775"/>
      <c r="N7" s="612" t="s">
        <v>195</v>
      </c>
    </row>
    <row r="8" spans="1:16" ht="33" customHeight="1" thickBot="1">
      <c r="A8" s="805"/>
      <c r="B8" s="743"/>
      <c r="C8" s="608">
        <v>5</v>
      </c>
      <c r="D8" s="778">
        <f>'①　加入者'!E10</f>
        <v>0</v>
      </c>
      <c r="E8" s="779"/>
      <c r="F8" s="779"/>
      <c r="G8" s="780"/>
      <c r="H8" s="796"/>
      <c r="I8" s="797"/>
      <c r="J8" s="800"/>
      <c r="K8" s="801"/>
      <c r="M8" s="787" t="s">
        <v>108</v>
      </c>
      <c r="N8" s="788"/>
      <c r="O8" s="788"/>
      <c r="P8" s="789"/>
    </row>
    <row r="9" spans="1:16" ht="33" customHeight="1" thickBot="1">
      <c r="A9" s="805"/>
      <c r="B9" s="743"/>
      <c r="C9" s="608">
        <v>6</v>
      </c>
      <c r="D9" s="778">
        <f>'①　加入者'!E11</f>
        <v>0</v>
      </c>
      <c r="E9" s="779"/>
      <c r="F9" s="779"/>
      <c r="G9" s="780"/>
      <c r="H9" s="796"/>
      <c r="I9" s="797"/>
      <c r="J9" s="800"/>
      <c r="K9" s="801"/>
      <c r="M9" s="468" t="s">
        <v>105</v>
      </c>
      <c r="N9" s="793" t="s">
        <v>163</v>
      </c>
      <c r="O9" s="794"/>
      <c r="P9" s="795"/>
    </row>
    <row r="10" spans="1:16" ht="33" customHeight="1" thickBot="1">
      <c r="A10" s="805"/>
      <c r="B10" s="743"/>
      <c r="C10" s="608">
        <v>7</v>
      </c>
      <c r="D10" s="778">
        <f>'①　加入者'!E12</f>
        <v>0</v>
      </c>
      <c r="E10" s="779"/>
      <c r="F10" s="779"/>
      <c r="G10" s="780"/>
      <c r="H10" s="796"/>
      <c r="I10" s="797"/>
      <c r="J10" s="800"/>
      <c r="K10" s="801"/>
      <c r="M10" s="469" t="s">
        <v>106</v>
      </c>
      <c r="N10" s="790">
        <v>1250000</v>
      </c>
      <c r="O10" s="791"/>
      <c r="P10" s="792"/>
    </row>
    <row r="11" spans="1:16" ht="33" customHeight="1" thickBot="1">
      <c r="A11" s="464"/>
      <c r="B11" s="743"/>
      <c r="C11" s="610">
        <v>8</v>
      </c>
      <c r="D11" s="806">
        <f>'①　加入者'!E13</f>
        <v>0</v>
      </c>
      <c r="E11" s="807"/>
      <c r="F11" s="807"/>
      <c r="G11" s="808"/>
      <c r="H11" s="814"/>
      <c r="I11" s="815"/>
      <c r="J11" s="798"/>
      <c r="K11" s="799"/>
      <c r="M11" s="470" t="s">
        <v>107</v>
      </c>
      <c r="N11" s="802">
        <f>IF(N9="給与",ライブラリ!R33,IF(N9="年金（６５歳未満）",ライブラリ!R29,IF(N9="年金（６５歳以上）",ライブラリ!R30,IF(N9=" "," ",0))))</f>
        <v>700000</v>
      </c>
      <c r="O11" s="803"/>
      <c r="P11" s="804"/>
    </row>
    <row r="12" spans="1:16" ht="33" customHeight="1" thickTop="1">
      <c r="A12" s="464"/>
      <c r="B12" s="471"/>
      <c r="C12" s="471"/>
      <c r="D12" s="472"/>
      <c r="E12" s="472"/>
      <c r="F12" s="472"/>
      <c r="G12" s="472"/>
      <c r="H12" s="472"/>
      <c r="I12" s="472"/>
      <c r="J12" s="473"/>
      <c r="K12" s="473"/>
      <c r="L12" s="473"/>
    </row>
    <row r="13" spans="1:16" ht="28.5" customHeight="1"/>
    <row r="14" spans="1:16" ht="28.5" customHeight="1"/>
    <row r="15" spans="1:16" ht="28.5" customHeight="1"/>
    <row r="16" spans="1:16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</sheetData>
  <sheetProtection algorithmName="SHA-512" hashValue="EMlqXjsrUT+D19cakRFxjgErwtAhkCa1mZikuKbhs2SSxk3ui3HL9ww/YF3NCQg11T6f4w8QDm1mIK9FopOCVg==" saltValue="y09QclEn9hJZHr+6LPhyAQ==" spinCount="100000" sheet="1" objects="1" scenarios="1"/>
  <mergeCells count="34">
    <mergeCell ref="A4:A10"/>
    <mergeCell ref="B3:B11"/>
    <mergeCell ref="D11:G11"/>
    <mergeCell ref="J7:K7"/>
    <mergeCell ref="D3:G3"/>
    <mergeCell ref="D10:G10"/>
    <mergeCell ref="D9:G9"/>
    <mergeCell ref="J6:K6"/>
    <mergeCell ref="D8:G8"/>
    <mergeCell ref="D7:G7"/>
    <mergeCell ref="H11:I11"/>
    <mergeCell ref="H5:I5"/>
    <mergeCell ref="H6:I6"/>
    <mergeCell ref="H7:I7"/>
    <mergeCell ref="H8:I8"/>
    <mergeCell ref="H9:I9"/>
    <mergeCell ref="J11:K11"/>
    <mergeCell ref="J8:K8"/>
    <mergeCell ref="J9:K9"/>
    <mergeCell ref="N11:P11"/>
    <mergeCell ref="J10:K10"/>
    <mergeCell ref="D6:G6"/>
    <mergeCell ref="D5:G5"/>
    <mergeCell ref="M8:P8"/>
    <mergeCell ref="N10:P10"/>
    <mergeCell ref="N9:P9"/>
    <mergeCell ref="H10:I10"/>
    <mergeCell ref="B2:K2"/>
    <mergeCell ref="J5:K5"/>
    <mergeCell ref="J4:K4"/>
    <mergeCell ref="D4:G4"/>
    <mergeCell ref="J3:K3"/>
    <mergeCell ref="H3:I3"/>
    <mergeCell ref="H4:I4"/>
  </mergeCells>
  <phoneticPr fontId="2"/>
  <dataValidations xWindow="297" yWindow="396" count="2">
    <dataValidation allowBlank="1" showInputMessage="1" showErrorMessage="1" prompt="加入者全員の氏名_x000a_" sqref="E12 D4:D12" xr:uid="{00000000-0002-0000-0300-000000000000}"/>
    <dataValidation type="list" allowBlank="1" showInputMessage="1" showErrorMessage="1" sqref="N9" xr:uid="{00000000-0002-0000-0300-000001000000}">
      <formula1>"年金（６５歳未満）,年金（６５歳以上）,給与"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38"/>
  <sheetViews>
    <sheetView showGridLines="0" view="pageBreakPreview" zoomScale="80" zoomScaleNormal="80" zoomScaleSheetLayoutView="80" workbookViewId="0">
      <pane xSplit="25" ySplit="23" topLeftCell="Z35" activePane="bottomRight" state="frozen"/>
      <selection activeCell="V23" sqref="V23"/>
      <selection pane="topRight" activeCell="V23" sqref="V23"/>
      <selection pane="bottomLeft" activeCell="V23" sqref="V23"/>
      <selection pane="bottomRight" activeCell="K38" sqref="K38"/>
    </sheetView>
  </sheetViews>
  <sheetFormatPr defaultColWidth="9" defaultRowHeight="13"/>
  <cols>
    <col min="1" max="1" width="0.7265625" style="53" customWidth="1"/>
    <col min="2" max="2" width="2.08984375" style="53" customWidth="1"/>
    <col min="3" max="3" width="3.453125" style="53" bestFit="1" customWidth="1"/>
    <col min="4" max="4" width="5.26953125" style="53" customWidth="1"/>
    <col min="5" max="6" width="2.7265625" style="53" customWidth="1"/>
    <col min="7" max="7" width="5.26953125" style="53" customWidth="1"/>
    <col min="8" max="8" width="5.36328125" style="53" customWidth="1"/>
    <col min="9" max="9" width="17" style="53" customWidth="1"/>
    <col min="10" max="10" width="2.90625" style="53" bestFit="1" customWidth="1"/>
    <col min="11" max="11" width="13.7265625" style="53" customWidth="1"/>
    <col min="12" max="14" width="13" style="53" customWidth="1"/>
    <col min="15" max="15" width="1.90625" style="53" customWidth="1"/>
    <col min="16" max="16" width="7.90625" style="53" hidden="1" customWidth="1"/>
    <col min="17" max="17" width="2.453125" style="53" hidden="1" customWidth="1"/>
    <col min="18" max="18" width="9" style="53" hidden="1" customWidth="1"/>
    <col min="19" max="23" width="0" style="53" hidden="1" customWidth="1"/>
    <col min="24" max="16384" width="9" style="53"/>
  </cols>
  <sheetData>
    <row r="1" spans="1:24" ht="30" customHeight="1" thickBot="1">
      <c r="B1" s="861" t="s">
        <v>17</v>
      </c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16" t="s">
        <v>110</v>
      </c>
      <c r="Q1" s="816"/>
      <c r="R1" s="816"/>
      <c r="S1" s="816"/>
      <c r="T1" s="816"/>
      <c r="U1" s="816"/>
      <c r="V1" s="816"/>
    </row>
    <row r="2" spans="1:24" ht="17.25" customHeight="1">
      <c r="A2" s="51"/>
      <c r="B2" s="54" t="s">
        <v>68</v>
      </c>
      <c r="C2" s="866" t="s">
        <v>0</v>
      </c>
      <c r="D2" s="862" t="s">
        <v>66</v>
      </c>
      <c r="E2" s="826" t="s">
        <v>2</v>
      </c>
      <c r="F2" s="827"/>
      <c r="G2" s="827"/>
      <c r="H2" s="827"/>
      <c r="I2" s="864" t="s">
        <v>172</v>
      </c>
      <c r="J2" s="853"/>
      <c r="K2" s="844" t="s">
        <v>109</v>
      </c>
      <c r="L2" s="68" t="s">
        <v>69</v>
      </c>
      <c r="M2" s="69" t="s">
        <v>70</v>
      </c>
      <c r="N2" s="70" t="s">
        <v>71</v>
      </c>
    </row>
    <row r="3" spans="1:24" ht="18" customHeight="1" thickBot="1">
      <c r="A3" s="51"/>
      <c r="B3" s="54"/>
      <c r="C3" s="867"/>
      <c r="D3" s="863"/>
      <c r="E3" s="850" t="s">
        <v>5</v>
      </c>
      <c r="F3" s="851"/>
      <c r="G3" s="71" t="s">
        <v>20</v>
      </c>
      <c r="H3" s="71" t="s">
        <v>6</v>
      </c>
      <c r="I3" s="865"/>
      <c r="J3" s="856"/>
      <c r="K3" s="845"/>
      <c r="L3" s="72" t="s">
        <v>26</v>
      </c>
      <c r="M3" s="73" t="s">
        <v>72</v>
      </c>
      <c r="N3" s="74" t="s">
        <v>72</v>
      </c>
      <c r="P3" s="273"/>
      <c r="Q3" s="51"/>
      <c r="R3" s="51"/>
      <c r="S3" s="410"/>
      <c r="T3" s="410"/>
      <c r="U3" s="410"/>
      <c r="V3" s="410"/>
      <c r="W3" s="410"/>
      <c r="X3" s="51"/>
    </row>
    <row r="4" spans="1:24" s="79" customFormat="1" ht="28.5" customHeight="1">
      <c r="A4" s="75"/>
      <c r="B4" s="819"/>
      <c r="C4" s="867"/>
      <c r="D4" s="76">
        <v>1</v>
      </c>
      <c r="E4" s="869">
        <f>'②　加入月'!H5</f>
        <v>12</v>
      </c>
      <c r="F4" s="870"/>
      <c r="G4" s="871"/>
      <c r="H4" s="77">
        <f>'②　加入月'!I5</f>
        <v>9</v>
      </c>
      <c r="I4" s="874" t="str">
        <f>'①　加入者'!E6</f>
        <v>世帯主</v>
      </c>
      <c r="J4" s="875"/>
      <c r="K4" s="298">
        <f>IF('①　加入者'!I6="失業",'③　所得'!H4*0.3+'③　所得'!J4,'③　所得'!H4+'③　所得'!J4)</f>
        <v>1600000</v>
      </c>
      <c r="L4" s="299">
        <f>IF(K4-430000&lt;=0,0,(K4-430000)*ライブラリ!R3)</f>
        <v>91260</v>
      </c>
      <c r="M4" s="260">
        <f>IF(K4-430000&lt;=0,0,(K4-430000)*ライブラリ!S3)</f>
        <v>24570</v>
      </c>
      <c r="N4" s="300">
        <f>IF(H4=0,0,IF(K4-430000&lt;=0,0,(K4-430000)*ライブラリ!T3))</f>
        <v>21060.000000000004</v>
      </c>
      <c r="P4" s="847"/>
      <c r="Q4" s="847"/>
      <c r="R4" s="410"/>
      <c r="S4" s="410"/>
      <c r="T4" s="410"/>
      <c r="U4" s="410"/>
      <c r="V4" s="410"/>
      <c r="W4" s="410"/>
      <c r="X4" s="75"/>
    </row>
    <row r="5" spans="1:24" s="79" customFormat="1" ht="28.5" customHeight="1">
      <c r="A5" s="75"/>
      <c r="B5" s="819"/>
      <c r="C5" s="867"/>
      <c r="D5" s="80">
        <v>2</v>
      </c>
      <c r="E5" s="828">
        <f>'②　加入月'!H6</f>
        <v>0</v>
      </c>
      <c r="F5" s="829"/>
      <c r="G5" s="830"/>
      <c r="H5" s="81">
        <f>'②　加入月'!I6</f>
        <v>0</v>
      </c>
      <c r="I5" s="842">
        <f>'①　加入者'!E7</f>
        <v>0</v>
      </c>
      <c r="J5" s="843"/>
      <c r="K5" s="301">
        <f>IF('①　加入者'!I7="失業",'③　所得'!H5*0.3+'③　所得'!J5,'③　所得'!H5+'③　所得'!J5)</f>
        <v>0</v>
      </c>
      <c r="L5" s="296">
        <f>IF(K5-430000&lt;=0,0,(K5-430000)*ライブラリ!R3)</f>
        <v>0</v>
      </c>
      <c r="M5" s="297">
        <f>IF(K5-430000&lt;=0,0,(K5-430000)*ライブラリ!S3)</f>
        <v>0</v>
      </c>
      <c r="N5" s="78">
        <f>IF(H5=0,0,IF(K5-430000&lt;=0,0,(K5-430000)*ライブラリ!T3))</f>
        <v>0</v>
      </c>
      <c r="P5" s="817"/>
      <c r="Q5" s="817"/>
      <c r="R5" s="817"/>
      <c r="S5" s="817"/>
      <c r="T5" s="817"/>
      <c r="U5" s="817"/>
      <c r="V5" s="817"/>
      <c r="W5" s="817"/>
      <c r="X5" s="75"/>
    </row>
    <row r="6" spans="1:24" s="79" customFormat="1" ht="28.5" customHeight="1">
      <c r="A6" s="75"/>
      <c r="B6" s="819"/>
      <c r="C6" s="867"/>
      <c r="D6" s="76">
        <v>3</v>
      </c>
      <c r="E6" s="828">
        <f>'②　加入月'!H7</f>
        <v>0</v>
      </c>
      <c r="F6" s="829"/>
      <c r="G6" s="830"/>
      <c r="H6" s="84">
        <f>'②　加入月'!I7</f>
        <v>0</v>
      </c>
      <c r="I6" s="859">
        <f>'①　加入者'!E8</f>
        <v>0</v>
      </c>
      <c r="J6" s="860"/>
      <c r="K6" s="302">
        <f>IF('①　加入者'!I8="失業",'③　所得'!H6*0.3+'③　所得'!J6,'③　所得'!H6+'③　所得'!J6)</f>
        <v>0</v>
      </c>
      <c r="L6" s="82">
        <f>IF(K6-430000&lt;=0,0,(K6-430000)*ライブラリ!R3)</f>
        <v>0</v>
      </c>
      <c r="M6" s="83">
        <f>IF(K6-430000&lt;=0,0,(K6-430000)*ライブラリ!S3)</f>
        <v>0</v>
      </c>
      <c r="N6" s="78">
        <f>IF(H6=0,0,IF(K6-430000&lt;=0,0,(K6-430000)*ライブラリ!T3))</f>
        <v>0</v>
      </c>
      <c r="P6" s="818"/>
      <c r="Q6" s="818"/>
      <c r="R6" s="819"/>
      <c r="S6" s="819"/>
      <c r="T6" s="819"/>
      <c r="U6" s="819"/>
      <c r="V6" s="819"/>
      <c r="W6" s="819"/>
      <c r="X6" s="819"/>
    </row>
    <row r="7" spans="1:24" s="79" customFormat="1" ht="28.5" customHeight="1">
      <c r="A7" s="75"/>
      <c r="B7" s="819"/>
      <c r="C7" s="867"/>
      <c r="D7" s="85">
        <v>4</v>
      </c>
      <c r="E7" s="828">
        <f>'②　加入月'!H8</f>
        <v>0</v>
      </c>
      <c r="F7" s="829"/>
      <c r="G7" s="830"/>
      <c r="H7" s="81">
        <f>'②　加入月'!I8</f>
        <v>0</v>
      </c>
      <c r="I7" s="859">
        <f>'①　加入者'!E9</f>
        <v>0</v>
      </c>
      <c r="J7" s="860"/>
      <c r="K7" s="301">
        <f>IF('①　加入者'!I9="失業",'③　所得'!H7*0.3+'③　所得'!J7,'③　所得'!H7+'③　所得'!J7)</f>
        <v>0</v>
      </c>
      <c r="L7" s="86">
        <f>IF(K7-430000&lt;=0,0,(K7-430000)*ライブラリ!R3)</f>
        <v>0</v>
      </c>
      <c r="M7" s="83">
        <f>IF(K7-430000&lt;=0,0,(K7-430000)*ライブラリ!S3)</f>
        <v>0</v>
      </c>
      <c r="N7" s="78">
        <f>IF(H7=0,0,IF(K7-430000&lt;=0,0,(K7-430000)*ライブラリ!T3))</f>
        <v>0</v>
      </c>
      <c r="P7" s="821"/>
      <c r="Q7" s="821"/>
      <c r="R7" s="821"/>
      <c r="S7" s="821"/>
      <c r="T7" s="821"/>
      <c r="U7" s="821"/>
      <c r="V7" s="821"/>
      <c r="W7" s="821"/>
      <c r="X7" s="75"/>
    </row>
    <row r="8" spans="1:24" s="79" customFormat="1" ht="28.5" customHeight="1">
      <c r="A8" s="75"/>
      <c r="B8" s="819"/>
      <c r="C8" s="867"/>
      <c r="D8" s="85">
        <v>5</v>
      </c>
      <c r="E8" s="828">
        <f>'②　加入月'!H9</f>
        <v>0</v>
      </c>
      <c r="F8" s="829"/>
      <c r="G8" s="830"/>
      <c r="H8" s="84">
        <f>'②　加入月'!I9</f>
        <v>0</v>
      </c>
      <c r="I8" s="859">
        <f>'①　加入者'!E10</f>
        <v>0</v>
      </c>
      <c r="J8" s="860"/>
      <c r="K8" s="303">
        <f>IF('①　加入者'!I10="失業",'③　所得'!H8*0.3+'③　所得'!J8,'③　所得'!H8+'③　所得'!J8)</f>
        <v>0</v>
      </c>
      <c r="L8" s="86">
        <f>IF(K8-430000&lt;=0,0,(K8-430000)*ライブラリ!R3)</f>
        <v>0</v>
      </c>
      <c r="M8" s="83">
        <f>IF(K8-430000&lt;=0,0,(K8-430000)*ライブラリ!S3)</f>
        <v>0</v>
      </c>
      <c r="N8" s="78">
        <f>IF(H8=0,0,IF(K8-430000&lt;=0,0,(K8-430000)*ライブラリ!T3))</f>
        <v>0</v>
      </c>
      <c r="P8" s="847"/>
      <c r="Q8" s="847"/>
      <c r="R8" s="819"/>
      <c r="S8" s="819"/>
      <c r="T8" s="819"/>
      <c r="U8" s="819"/>
      <c r="V8" s="819"/>
      <c r="W8" s="819"/>
      <c r="X8" s="819"/>
    </row>
    <row r="9" spans="1:24" s="79" customFormat="1" ht="28.5" customHeight="1">
      <c r="A9" s="75"/>
      <c r="B9" s="819"/>
      <c r="C9" s="867"/>
      <c r="D9" s="85">
        <v>6</v>
      </c>
      <c r="E9" s="828">
        <f>'②　加入月'!H10</f>
        <v>0</v>
      </c>
      <c r="F9" s="829"/>
      <c r="G9" s="830"/>
      <c r="H9" s="81">
        <f>'②　加入月'!I10</f>
        <v>0</v>
      </c>
      <c r="I9" s="859">
        <f>'①　加入者'!E11</f>
        <v>0</v>
      </c>
      <c r="J9" s="860"/>
      <c r="K9" s="303">
        <f>IF('①　加入者'!I11="失業",'③　所得'!H9*0.3+'③　所得'!J9,'③　所得'!H9+'③　所得'!J9)</f>
        <v>0</v>
      </c>
      <c r="L9" s="82">
        <f>IF(K9-430000&lt;=0,0,(K9-430000)*ライブラリ!R3)</f>
        <v>0</v>
      </c>
      <c r="M9" s="83">
        <f>IF(K9-430000&lt;=0,0,(K9-430000)*ライブラリ!S3)</f>
        <v>0</v>
      </c>
      <c r="N9" s="78">
        <f>IF(H9=0,0,IF(K9-430000&lt;=0,0,(K9-430000)*ライブラリ!T3))</f>
        <v>0</v>
      </c>
      <c r="P9" s="821"/>
      <c r="Q9" s="821"/>
      <c r="R9" s="821"/>
      <c r="S9" s="821"/>
      <c r="T9" s="821"/>
      <c r="U9" s="821"/>
      <c r="V9" s="821"/>
      <c r="W9" s="821"/>
      <c r="X9" s="75"/>
    </row>
    <row r="10" spans="1:24" s="79" customFormat="1" ht="28.5" customHeight="1">
      <c r="A10" s="75"/>
      <c r="B10" s="819"/>
      <c r="C10" s="867"/>
      <c r="D10" s="80">
        <v>7</v>
      </c>
      <c r="E10" s="828">
        <f>'②　加入月'!H11</f>
        <v>0</v>
      </c>
      <c r="F10" s="829"/>
      <c r="G10" s="830"/>
      <c r="H10" s="84">
        <f>'②　加入月'!I11</f>
        <v>0</v>
      </c>
      <c r="I10" s="859">
        <f>'①　加入者'!E12</f>
        <v>0</v>
      </c>
      <c r="J10" s="860"/>
      <c r="K10" s="302">
        <f>IF('①　加入者'!I12="失業",'③　所得'!H10*0.3+'③　所得'!J10,'③　所得'!H10+'③　所得'!J10)</f>
        <v>0</v>
      </c>
      <c r="L10" s="86">
        <f>IF(K10-430000&lt;=0,0,(K10-430000)*ライブラリ!R3)</f>
        <v>0</v>
      </c>
      <c r="M10" s="83">
        <f>IF(K10-430000&lt;=0,0,(K10-430000)*ライブラリ!S3)</f>
        <v>0</v>
      </c>
      <c r="N10" s="78">
        <f>IF(H10=0,0,IF(K10-430000&lt;=0,0,(K10-430000)*ライブラリ!T3))</f>
        <v>0</v>
      </c>
      <c r="P10" s="846"/>
      <c r="Q10" s="846"/>
      <c r="R10" s="75"/>
      <c r="S10" s="75"/>
      <c r="T10" s="75"/>
      <c r="U10" s="75"/>
      <c r="V10" s="75"/>
      <c r="W10" s="75"/>
      <c r="X10" s="75"/>
    </row>
    <row r="11" spans="1:24" ht="28.5" customHeight="1" thickBot="1">
      <c r="A11" s="51"/>
      <c r="B11" s="51"/>
      <c r="C11" s="868"/>
      <c r="D11" s="87">
        <v>8</v>
      </c>
      <c r="E11" s="831">
        <f>'②　加入月'!H12</f>
        <v>0</v>
      </c>
      <c r="F11" s="832"/>
      <c r="G11" s="833"/>
      <c r="H11" s="88">
        <f>'②　加入月'!I12</f>
        <v>0</v>
      </c>
      <c r="I11" s="872">
        <f>'①　加入者'!E13</f>
        <v>0</v>
      </c>
      <c r="J11" s="873"/>
      <c r="K11" s="304">
        <f>IF('①　加入者'!I13="失業",'③　所得'!H11*0.3+'③　所得'!J11,'③　所得'!H11+'③　所得'!J11)</f>
        <v>0</v>
      </c>
      <c r="L11" s="89">
        <f>IF(K11-430000&lt;=0,0,(K11-430000)*ライブラリ!R3)</f>
        <v>0</v>
      </c>
      <c r="M11" s="305">
        <f>IF(K11-430000&lt;=0,0,(K11-430000)*ライブラリ!S3)</f>
        <v>0</v>
      </c>
      <c r="N11" s="90">
        <f>IF(H11=0,0,IF(K11-430000&lt;=0,0,(K11-430000)*ライブラリ!T3))</f>
        <v>0</v>
      </c>
      <c r="P11" s="817"/>
      <c r="Q11" s="817"/>
      <c r="R11" s="817"/>
      <c r="S11" s="817"/>
      <c r="T11" s="817"/>
      <c r="U11" s="817"/>
      <c r="V11" s="817"/>
      <c r="W11" s="817"/>
      <c r="X11" s="51"/>
    </row>
    <row r="12" spans="1:24" ht="18.75" customHeight="1">
      <c r="A12" s="51"/>
      <c r="B12" s="51"/>
      <c r="C12" s="91"/>
      <c r="D12" s="848"/>
      <c r="E12" s="849"/>
      <c r="F12" s="849"/>
      <c r="G12" s="849"/>
      <c r="H12" s="849"/>
      <c r="I12" s="849"/>
      <c r="J12" s="849"/>
      <c r="K12" s="307">
        <f>SUM(K4:K11)</f>
        <v>1600000</v>
      </c>
      <c r="L12" s="91"/>
      <c r="M12" s="177"/>
      <c r="N12" s="177"/>
      <c r="O12" s="91"/>
    </row>
    <row r="13" spans="1:24" ht="25.5" hidden="1" customHeight="1" thickBot="1">
      <c r="A13" s="51"/>
      <c r="B13" s="51"/>
      <c r="C13" s="91"/>
      <c r="D13" s="820"/>
      <c r="E13" s="820"/>
      <c r="F13" s="820"/>
      <c r="G13" s="820"/>
      <c r="H13" s="820"/>
      <c r="I13" s="820"/>
      <c r="J13" s="820"/>
      <c r="K13" s="306"/>
      <c r="L13" s="858"/>
      <c r="M13" s="858"/>
      <c r="O13" s="91"/>
      <c r="P13" s="820"/>
      <c r="Q13" s="820"/>
      <c r="R13" s="820"/>
      <c r="S13" s="274"/>
      <c r="T13" s="840" t="s">
        <v>0</v>
      </c>
      <c r="U13" s="841"/>
    </row>
    <row r="14" spans="1:24" ht="21.75" hidden="1" customHeight="1">
      <c r="A14" s="51"/>
      <c r="B14" s="54" t="s">
        <v>73</v>
      </c>
      <c r="C14" s="852" t="s">
        <v>65</v>
      </c>
      <c r="D14" s="853"/>
      <c r="E14" s="853"/>
      <c r="F14" s="854"/>
      <c r="G14" s="834" t="s">
        <v>31</v>
      </c>
      <c r="H14" s="835"/>
      <c r="I14" s="836"/>
      <c r="K14" s="92"/>
      <c r="L14" s="858"/>
      <c r="M14" s="858"/>
    </row>
    <row r="15" spans="1:24" ht="12" hidden="1" customHeight="1" thickBot="1">
      <c r="A15" s="51"/>
      <c r="B15" s="51"/>
      <c r="C15" s="855"/>
      <c r="D15" s="856"/>
      <c r="E15" s="856"/>
      <c r="F15" s="857"/>
      <c r="G15" s="837"/>
      <c r="H15" s="838"/>
      <c r="I15" s="839"/>
      <c r="J15" s="93"/>
      <c r="K15" s="295"/>
      <c r="L15" s="858"/>
      <c r="M15" s="858"/>
      <c r="P15" s="822" t="s">
        <v>2</v>
      </c>
      <c r="Q15" s="820"/>
      <c r="R15" s="823"/>
      <c r="T15" s="822" t="s">
        <v>10</v>
      </c>
      <c r="U15" s="823"/>
    </row>
    <row r="16" spans="1:24" ht="16.5" hidden="1">
      <c r="A16" s="51"/>
      <c r="B16" s="51"/>
      <c r="C16" s="51"/>
      <c r="E16" s="93"/>
      <c r="F16" s="93"/>
      <c r="G16" s="93"/>
      <c r="H16" s="93"/>
      <c r="I16" s="294" t="s">
        <v>31</v>
      </c>
      <c r="J16" s="123">
        <v>0</v>
      </c>
      <c r="K16" s="124">
        <v>1</v>
      </c>
      <c r="L16" s="94"/>
      <c r="M16" s="94"/>
      <c r="N16" s="95"/>
      <c r="P16" s="820"/>
      <c r="Q16" s="820"/>
      <c r="R16" s="823"/>
      <c r="T16" s="820"/>
      <c r="U16" s="823"/>
    </row>
    <row r="17" spans="1:27" ht="16.5" hidden="1">
      <c r="A17" s="51"/>
      <c r="B17" s="51"/>
      <c r="C17" s="51"/>
      <c r="E17" s="93"/>
      <c r="F17" s="93"/>
      <c r="G17" s="93"/>
      <c r="H17" s="93"/>
      <c r="I17" s="123" t="s">
        <v>102</v>
      </c>
      <c r="J17" s="123">
        <v>2</v>
      </c>
      <c r="K17" s="124">
        <v>0.8</v>
      </c>
      <c r="L17" s="96"/>
      <c r="M17" s="96"/>
      <c r="N17" s="95"/>
      <c r="P17" s="820"/>
      <c r="Q17" s="820"/>
      <c r="R17" s="823"/>
      <c r="T17" s="820"/>
      <c r="U17" s="823"/>
    </row>
    <row r="18" spans="1:27" ht="14" hidden="1">
      <c r="A18" s="51"/>
      <c r="B18" s="51"/>
      <c r="C18" s="51"/>
      <c r="E18" s="93"/>
      <c r="F18" s="93"/>
      <c r="G18" s="93"/>
      <c r="H18" s="93"/>
      <c r="I18" s="123" t="s">
        <v>101</v>
      </c>
      <c r="J18" s="123">
        <v>5</v>
      </c>
      <c r="K18" s="124">
        <v>0.5</v>
      </c>
      <c r="P18" s="820"/>
      <c r="Q18" s="820"/>
      <c r="R18" s="823"/>
      <c r="T18" s="820"/>
      <c r="U18" s="823"/>
    </row>
    <row r="19" spans="1:27" ht="16.5" hidden="1">
      <c r="A19" s="51"/>
      <c r="B19" s="51"/>
      <c r="C19" s="51"/>
      <c r="E19" s="93"/>
      <c r="F19" s="93"/>
      <c r="G19" s="93"/>
      <c r="H19" s="93"/>
      <c r="I19" s="123" t="s">
        <v>100</v>
      </c>
      <c r="J19" s="123">
        <v>7</v>
      </c>
      <c r="K19" s="124">
        <v>0.3</v>
      </c>
      <c r="L19" s="97" t="s">
        <v>30</v>
      </c>
      <c r="M19" s="98">
        <f>IF(G14=0,0,VLOOKUP(G14,I16:K19,3,FALSE))</f>
        <v>1</v>
      </c>
      <c r="N19" s="125">
        <f>IF(G14=0,0,VLOOKUP(G14,I16:J19,2,FALSE))</f>
        <v>0</v>
      </c>
      <c r="P19" s="820"/>
      <c r="Q19" s="820"/>
      <c r="R19" s="823"/>
      <c r="T19" s="820"/>
      <c r="U19" s="823"/>
    </row>
    <row r="20" spans="1:27" ht="9" hidden="1" customHeight="1">
      <c r="A20" s="51"/>
      <c r="B20" s="51"/>
      <c r="E20" s="99"/>
      <c r="F20" s="99"/>
      <c r="G20" s="51"/>
      <c r="H20" s="51"/>
      <c r="I20" s="61"/>
      <c r="J20" s="51"/>
      <c r="P20" s="820"/>
      <c r="Q20" s="820"/>
      <c r="R20" s="823"/>
      <c r="T20" s="820"/>
      <c r="U20" s="823"/>
    </row>
    <row r="21" spans="1:27" s="51" customFormat="1" ht="18.75" hidden="1" customHeight="1" thickBot="1">
      <c r="B21" s="819"/>
      <c r="H21" s="235"/>
      <c r="P21" s="824"/>
      <c r="Q21" s="824"/>
      <c r="R21" s="825"/>
      <c r="T21" s="824"/>
      <c r="U21" s="825"/>
    </row>
    <row r="22" spans="1:27" s="51" customFormat="1" ht="18.75" customHeight="1">
      <c r="B22" s="819"/>
      <c r="E22" s="272"/>
      <c r="F22" s="272"/>
      <c r="H22" s="272"/>
      <c r="P22" s="272"/>
    </row>
    <row r="23" spans="1:27" s="51" customFormat="1" ht="18.75" customHeight="1">
      <c r="B23" s="819"/>
      <c r="E23" s="235"/>
      <c r="F23" s="235"/>
      <c r="H23" s="272"/>
      <c r="P23" s="272"/>
    </row>
    <row r="24" spans="1:27" s="51" customFormat="1" ht="18.75" customHeight="1">
      <c r="H24" s="235"/>
      <c r="P24" s="235"/>
    </row>
    <row r="25" spans="1:27" ht="27" customHeight="1">
      <c r="A25" s="51"/>
      <c r="B25" s="51"/>
      <c r="C25" s="51"/>
      <c r="D25" s="51"/>
      <c r="E25" s="51"/>
      <c r="F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1:27" ht="27" customHeight="1">
      <c r="B26" s="51"/>
      <c r="C26" s="51"/>
      <c r="D26" s="51"/>
      <c r="E26" s="51"/>
      <c r="F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1:27" ht="27" customHeight="1"/>
    <row r="28" spans="1:27" ht="28.5" customHeight="1"/>
    <row r="29" spans="1:27" ht="28.5" customHeight="1"/>
    <row r="30" spans="1:27" ht="28.5" customHeight="1"/>
    <row r="31" spans="1:27" ht="28.5" customHeight="1"/>
    <row r="32" spans="1:27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</sheetData>
  <mergeCells count="44">
    <mergeCell ref="B1:O1"/>
    <mergeCell ref="I8:J8"/>
    <mergeCell ref="I6:J6"/>
    <mergeCell ref="D2:D3"/>
    <mergeCell ref="I2:J3"/>
    <mergeCell ref="C2:C11"/>
    <mergeCell ref="E4:G4"/>
    <mergeCell ref="E5:G5"/>
    <mergeCell ref="I9:J9"/>
    <mergeCell ref="I10:J10"/>
    <mergeCell ref="B4:B10"/>
    <mergeCell ref="I11:J11"/>
    <mergeCell ref="I4:J4"/>
    <mergeCell ref="B21:B23"/>
    <mergeCell ref="E3:F3"/>
    <mergeCell ref="E7:G7"/>
    <mergeCell ref="C14:F15"/>
    <mergeCell ref="L13:M15"/>
    <mergeCell ref="I7:J7"/>
    <mergeCell ref="P15:R21"/>
    <mergeCell ref="T15:U21"/>
    <mergeCell ref="E2:H2"/>
    <mergeCell ref="E8:G8"/>
    <mergeCell ref="E11:G11"/>
    <mergeCell ref="G14:I15"/>
    <mergeCell ref="T13:U13"/>
    <mergeCell ref="I5:J5"/>
    <mergeCell ref="K2:K3"/>
    <mergeCell ref="P10:Q10"/>
    <mergeCell ref="P8:Q8"/>
    <mergeCell ref="P4:Q4"/>
    <mergeCell ref="D12:J13"/>
    <mergeCell ref="E6:G6"/>
    <mergeCell ref="E10:G10"/>
    <mergeCell ref="E9:G9"/>
    <mergeCell ref="P1:V1"/>
    <mergeCell ref="P5:W5"/>
    <mergeCell ref="P6:Q6"/>
    <mergeCell ref="R6:X6"/>
    <mergeCell ref="P13:R13"/>
    <mergeCell ref="P11:W11"/>
    <mergeCell ref="P9:W9"/>
    <mergeCell ref="P7:W7"/>
    <mergeCell ref="R8:X8"/>
  </mergeCells>
  <phoneticPr fontId="2"/>
  <dataValidations xWindow="459" yWindow="350" count="3">
    <dataValidation allowBlank="1" showInputMessage="1" showErrorMessage="1" prompt="月数１～１２を入力_x000a_" sqref="E4:E11 H4:H11" xr:uid="{00000000-0002-0000-0400-000000000000}"/>
    <dataValidation type="list" allowBlank="1" showInputMessage="1" showErrorMessage="1" sqref="G14:I15" xr:uid="{00000000-0002-0000-0400-000001000000}">
      <formula1>$I$16:$I$19</formula1>
    </dataValidation>
    <dataValidation allowBlank="1" showErrorMessage="1" prompt="加入者全員の氏名_x000a_" sqref="I4:J11" xr:uid="{00000000-0002-0000-0400-000002000000}"/>
  </dataValidations>
  <hyperlinks>
    <hyperlink ref="T13" location="個人加入者名!A1" display="加入者名" xr:uid="{00000000-0004-0000-0400-000000000000}"/>
    <hyperlink ref="P15" location="加入月数!A1" display="加入月数" xr:uid="{00000000-0004-0000-0400-000001000000}"/>
    <hyperlink ref="T15" location="所得額!A1" display="所得額" xr:uid="{00000000-0004-0000-0400-000002000000}"/>
  </hyperlinks>
  <printOptions horizontalCentered="1"/>
  <pageMargins left="0.25" right="0.25" top="0.75" bottom="0.75" header="0.3" footer="0.3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AA51"/>
  <sheetViews>
    <sheetView showGridLines="0" zoomScale="70" zoomScaleNormal="70" workbookViewId="0">
      <selection activeCell="M19" sqref="M19:M21"/>
    </sheetView>
  </sheetViews>
  <sheetFormatPr defaultColWidth="9" defaultRowHeight="13"/>
  <cols>
    <col min="1" max="1" width="1.26953125" style="474" customWidth="1"/>
    <col min="2" max="2" width="4.453125" style="474" customWidth="1"/>
    <col min="3" max="4" width="11.7265625" style="474" customWidth="1"/>
    <col min="5" max="5" width="8" style="474" bestFit="1" customWidth="1"/>
    <col min="6" max="6" width="6" style="474" customWidth="1"/>
    <col min="7" max="7" width="13.6328125" style="474" customWidth="1"/>
    <col min="8" max="8" width="9.36328125" style="474" hidden="1" customWidth="1"/>
    <col min="9" max="9" width="14.6328125" style="474" hidden="1" customWidth="1"/>
    <col min="10" max="10" width="14.6328125" style="474" customWidth="1"/>
    <col min="11" max="11" width="12.90625" style="474" hidden="1" customWidth="1"/>
    <col min="12" max="12" width="3.08984375" style="474" hidden="1" customWidth="1"/>
    <col min="13" max="13" width="14.453125" style="474" customWidth="1"/>
    <col min="14" max="14" width="11.26953125" style="474" customWidth="1"/>
    <col min="15" max="15" width="12.90625" style="474" customWidth="1"/>
    <col min="16" max="16" width="18.6328125" style="474" customWidth="1"/>
    <col min="17" max="17" width="1.26953125" style="476" customWidth="1"/>
    <col min="18" max="18" width="2.08984375" style="474" customWidth="1"/>
    <col min="19" max="19" width="12.26953125" style="474" customWidth="1"/>
    <col min="20" max="21" width="11.7265625" style="474" customWidth="1"/>
    <col min="22" max="22" width="4.36328125" style="474" customWidth="1"/>
    <col min="23" max="24" width="12.6328125" style="474" hidden="1" customWidth="1"/>
    <col min="25" max="25" width="0" style="474" hidden="1" customWidth="1"/>
    <col min="26" max="16384" width="9" style="474"/>
  </cols>
  <sheetData>
    <row r="1" spans="1:24" ht="12" customHeight="1" thickBot="1"/>
    <row r="2" spans="1:24" ht="45" hidden="1" customHeight="1">
      <c r="J2" s="883" t="str">
        <f>IF(M2=" "," ","特定同一世帯月数：")</f>
        <v xml:space="preserve"> </v>
      </c>
      <c r="K2" s="883"/>
      <c r="L2" s="475"/>
      <c r="M2" s="876" t="str">
        <f>IF('②　加入月'!K6=0," ",'②　加入月'!K6&amp;"ヶ月")</f>
        <v xml:space="preserve"> </v>
      </c>
      <c r="N2" s="476"/>
      <c r="O2" s="877" t="str">
        <f>IF(D41="軽減なし","軽減非該当",D41)</f>
        <v>軽 減 な し</v>
      </c>
      <c r="P2" s="877"/>
      <c r="T2" s="881">
        <f ca="1">TODAY()</f>
        <v>45734</v>
      </c>
      <c r="U2" s="881"/>
    </row>
    <row r="3" spans="1:24" ht="45" hidden="1" customHeight="1">
      <c r="J3" s="883"/>
      <c r="K3" s="883"/>
      <c r="L3" s="475"/>
      <c r="M3" s="876"/>
      <c r="N3" s="476"/>
      <c r="O3" s="877"/>
      <c r="P3" s="877"/>
      <c r="T3" s="881"/>
      <c r="U3" s="881"/>
    </row>
    <row r="4" spans="1:24" ht="45" hidden="1" customHeight="1" thickBot="1">
      <c r="C4" s="477"/>
      <c r="D4" s="477"/>
      <c r="E4" s="478"/>
      <c r="F4" s="478"/>
    </row>
    <row r="5" spans="1:24" ht="7.5" customHeight="1" thickBot="1">
      <c r="A5" s="479"/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</row>
    <row r="6" spans="1:24" ht="30" customHeight="1" thickBot="1">
      <c r="A6" s="481"/>
      <c r="B6" s="482"/>
      <c r="C6" s="960" t="s">
        <v>172</v>
      </c>
      <c r="D6" s="961"/>
      <c r="E6" s="483"/>
      <c r="F6" s="484" t="s">
        <v>29</v>
      </c>
      <c r="G6" s="485" t="s">
        <v>170</v>
      </c>
      <c r="H6" s="486" t="s">
        <v>77</v>
      </c>
      <c r="I6" s="487" t="s">
        <v>103</v>
      </c>
      <c r="J6" s="484" t="s">
        <v>113</v>
      </c>
      <c r="K6" s="487"/>
      <c r="L6" s="488"/>
      <c r="M6" s="484" t="s">
        <v>167</v>
      </c>
      <c r="N6" s="484" t="s">
        <v>168</v>
      </c>
      <c r="O6" s="484" t="s">
        <v>171</v>
      </c>
      <c r="P6" s="489" t="s">
        <v>104</v>
      </c>
      <c r="S6" s="884" t="s">
        <v>142</v>
      </c>
      <c r="T6" s="885"/>
      <c r="U6" s="886"/>
    </row>
    <row r="7" spans="1:24" ht="18" customHeight="1">
      <c r="A7" s="481"/>
      <c r="B7" s="915">
        <v>1</v>
      </c>
      <c r="C7" s="942" t="str">
        <f>IF(入力確認!I4=0," ",入力確認!I4)</f>
        <v>世帯主</v>
      </c>
      <c r="D7" s="943"/>
      <c r="E7" s="490" t="s">
        <v>115</v>
      </c>
      <c r="F7" s="879">
        <f>入力確認!E4</f>
        <v>12</v>
      </c>
      <c r="G7" s="464">
        <f>IF(F7=0,0,入力確認!L4)</f>
        <v>91260</v>
      </c>
      <c r="H7" s="491" t="str">
        <f>IF('①　加入者'!H6="旧被",1,0)&amp;F41</f>
        <v>00</v>
      </c>
      <c r="I7" s="492">
        <f>IF(H7="00",D45,IF(H7="02",D45*D42,IF(H7="05",D45*D42,IF(H7="07",D45*D42,IF(H7="10",D45/2,IF(H7="12",D45/2,IF(H7="15",D45/2,IF(H7="17",D45*D42))))))))</f>
        <v>32000</v>
      </c>
      <c r="J7" s="493">
        <f>IF(F7=0,0,IF(C7="子ども",(I7*0.8),IF(C7="未就学児",(I7*0.5),I7)))</f>
        <v>32000</v>
      </c>
      <c r="K7" s="494"/>
      <c r="L7" s="494"/>
      <c r="M7" s="495">
        <f t="shared" ref="M7:M30" si="0">SUM(G7+J7)</f>
        <v>123260</v>
      </c>
      <c r="N7" s="495">
        <f t="shared" ref="N7:N30" si="1">ROUNDDOWN(M7/12,0)</f>
        <v>10271</v>
      </c>
      <c r="O7" s="495">
        <f>M7/12*F7</f>
        <v>123260</v>
      </c>
      <c r="P7" s="878">
        <f>SUM(O7:O9)</f>
        <v>186000</v>
      </c>
      <c r="S7" s="950">
        <f>P32/T9</f>
        <v>23225</v>
      </c>
      <c r="T7" s="951"/>
      <c r="U7" s="952"/>
      <c r="W7" s="941"/>
      <c r="X7" s="941"/>
    </row>
    <row r="8" spans="1:24" ht="18" customHeight="1" thickBot="1">
      <c r="A8" s="481"/>
      <c r="B8" s="915"/>
      <c r="C8" s="944"/>
      <c r="D8" s="945"/>
      <c r="E8" s="496" t="s">
        <v>116</v>
      </c>
      <c r="F8" s="880"/>
      <c r="G8" s="497">
        <f>IF(F7=0,0,入力確認!M4)</f>
        <v>24570</v>
      </c>
      <c r="H8" s="491" t="str">
        <f>IF('①　加入者'!H6="旧被",1,0)&amp;F41</f>
        <v>00</v>
      </c>
      <c r="I8" s="492">
        <f>IF(H8="00",D46,IF(H8="02",D46*D42,IF(H8="05",D46*D42,IF(H8="07",D46*D42,IF(H8="10",D46/2,IF(H8="12",D46/2,IF(H8="15",D46/2,IF(H8="17",D46*D42))))))))</f>
        <v>13000</v>
      </c>
      <c r="J8" s="498">
        <f>IF(F7=0,0,IF(C7="子ども",(I8*0.8),IF(C7="未就学児",(I8*0.5),I8)))</f>
        <v>13000</v>
      </c>
      <c r="K8" s="499"/>
      <c r="L8" s="499"/>
      <c r="M8" s="500">
        <f t="shared" si="0"/>
        <v>37570</v>
      </c>
      <c r="N8" s="500">
        <f t="shared" si="1"/>
        <v>3130</v>
      </c>
      <c r="O8" s="501">
        <f>M8/12*F7</f>
        <v>37570</v>
      </c>
      <c r="P8" s="878"/>
      <c r="S8" s="953"/>
      <c r="T8" s="954"/>
      <c r="U8" s="955"/>
      <c r="W8" s="941"/>
      <c r="X8" s="941"/>
    </row>
    <row r="9" spans="1:24" ht="18" customHeight="1" thickTop="1">
      <c r="A9" s="481"/>
      <c r="B9" s="915"/>
      <c r="C9" s="502" t="str">
        <f>IF(D9=" "," ","総所得：")</f>
        <v>総所得：</v>
      </c>
      <c r="D9" s="503">
        <f>IF(入力確認!K4=0," ",入力確認!K4)</f>
        <v>1600000</v>
      </c>
      <c r="E9" s="504" t="s">
        <v>117</v>
      </c>
      <c r="F9" s="504">
        <f>入力確認!H4</f>
        <v>9</v>
      </c>
      <c r="G9" s="505">
        <f>IF(F9=0,0,入力確認!N4)</f>
        <v>21060.000000000004</v>
      </c>
      <c r="H9" s="491" t="str">
        <f>IF('①　加入者'!H6="旧被",1,0)&amp;F41</f>
        <v>00</v>
      </c>
      <c r="I9" s="492">
        <f>IF(H9="00",D47,IF(H9="02",D47*D42,IF(H9="05",D47*D42,IF(H9="07",D47*D42,IF(H9="10",D47/2,IF(H9="12",D47/2,IF(H9="15",D47/2,IF(H9="17",D47*D42))))))))</f>
        <v>12500</v>
      </c>
      <c r="J9" s="506">
        <f>IF(F9=0,0,I9)</f>
        <v>12500</v>
      </c>
      <c r="K9" s="507"/>
      <c r="L9" s="508"/>
      <c r="M9" s="509">
        <f t="shared" si="0"/>
        <v>33560</v>
      </c>
      <c r="N9" s="509">
        <f t="shared" si="1"/>
        <v>2796</v>
      </c>
      <c r="O9" s="510">
        <f>M9/12*F9</f>
        <v>25170</v>
      </c>
      <c r="P9" s="878"/>
      <c r="S9" s="511"/>
      <c r="T9" s="512">
        <v>8</v>
      </c>
      <c r="U9" s="513" t="s">
        <v>143</v>
      </c>
    </row>
    <row r="10" spans="1:24" ht="18" customHeight="1" thickBot="1">
      <c r="A10" s="481"/>
      <c r="B10" s="915">
        <v>2</v>
      </c>
      <c r="C10" s="917" t="str">
        <f>IF(入力確認!I5=0," ",入力確認!I5)</f>
        <v xml:space="preserve"> </v>
      </c>
      <c r="D10" s="918"/>
      <c r="E10" s="490" t="s">
        <v>115</v>
      </c>
      <c r="F10" s="879">
        <f>入力確認!E5</f>
        <v>0</v>
      </c>
      <c r="G10" s="514">
        <f>IF(F10=0,0,入力確認!L5)</f>
        <v>0</v>
      </c>
      <c r="H10" s="491" t="str">
        <f>IF('①　加入者'!H7="旧被",1,0)&amp;F41</f>
        <v>00</v>
      </c>
      <c r="I10" s="492">
        <f>IF(H10="00",D45,IF(H10="02",D45*D42,IF(H10="05",D45*D42,IF(H10="07",D45*D42,IF(H10="10",D45/2,IF(H10="12",D45/2,IF(H10="15",D45/2,IF(H10="17",D45*D42))))))))</f>
        <v>32000</v>
      </c>
      <c r="J10" s="493">
        <f>IF(F10=0,0,IF(C10="子ども",(I10*0.8),IF(C10="未就学児",(I10*0.5),I10)))</f>
        <v>0</v>
      </c>
      <c r="K10" s="494"/>
      <c r="L10" s="494"/>
      <c r="M10" s="495">
        <f t="shared" si="0"/>
        <v>0</v>
      </c>
      <c r="N10" s="515">
        <f t="shared" si="1"/>
        <v>0</v>
      </c>
      <c r="O10" s="516">
        <f t="shared" ref="O10:O30" si="2">M10/12*F10</f>
        <v>0</v>
      </c>
      <c r="P10" s="878">
        <f>SUM(O10:O12)</f>
        <v>0</v>
      </c>
      <c r="S10" s="517"/>
      <c r="T10" s="518"/>
      <c r="U10" s="518"/>
      <c r="W10" s="946" t="s">
        <v>97</v>
      </c>
      <c r="X10" s="947"/>
    </row>
    <row r="11" spans="1:24" ht="18" customHeight="1" thickBot="1">
      <c r="A11" s="481"/>
      <c r="B11" s="915"/>
      <c r="C11" s="919"/>
      <c r="D11" s="920"/>
      <c r="E11" s="519" t="s">
        <v>116</v>
      </c>
      <c r="F11" s="880"/>
      <c r="G11" s="520">
        <f>IF(F10=0,0,入力確認!M5)</f>
        <v>0</v>
      </c>
      <c r="H11" s="491" t="str">
        <f>IF('①　加入者'!H7="旧被",1,0)&amp;F41</f>
        <v>00</v>
      </c>
      <c r="I11" s="492">
        <f>IF(H11="00",D46,IF(H11="02",D46*D42,IF(H11="05",D46*D42,IF(H11="07",D46*D42,IF(H11="10",D46/2,IF(H11="12",D46/2,IF(H11="15",D46/2,IF(H11="17",D46*D42))))))))</f>
        <v>13000</v>
      </c>
      <c r="J11" s="498">
        <f>IF(F10=0,0,IF(C10="子ども",(I11*0.8),IF(C10="未就学児",(I11*0.5),I11)))</f>
        <v>0</v>
      </c>
      <c r="K11" s="521"/>
      <c r="L11" s="521"/>
      <c r="M11" s="522">
        <f t="shared" si="0"/>
        <v>0</v>
      </c>
      <c r="N11" s="501">
        <f t="shared" si="1"/>
        <v>0</v>
      </c>
      <c r="O11" s="522">
        <f>M11/12*F10</f>
        <v>0</v>
      </c>
      <c r="P11" s="878"/>
      <c r="S11" s="884" t="s">
        <v>144</v>
      </c>
      <c r="T11" s="885"/>
      <c r="U11" s="886"/>
      <c r="W11" s="948"/>
      <c r="X11" s="949"/>
    </row>
    <row r="12" spans="1:24" ht="18" customHeight="1" thickTop="1">
      <c r="A12" s="481"/>
      <c r="B12" s="915"/>
      <c r="C12" s="523" t="str">
        <f>IF(D12=" "," ","総所得：")</f>
        <v xml:space="preserve"> </v>
      </c>
      <c r="D12" s="524" t="str">
        <f>IF(入力確認!K5=0," ",入力確認!K5)</f>
        <v xml:space="preserve"> </v>
      </c>
      <c r="E12" s="525" t="s">
        <v>117</v>
      </c>
      <c r="F12" s="525">
        <f>入力確認!H5</f>
        <v>0</v>
      </c>
      <c r="G12" s="526">
        <f>IF(F12=0,0,入力確認!N5)</f>
        <v>0</v>
      </c>
      <c r="H12" s="491" t="str">
        <f>IF('①　加入者'!H7="旧被",1,0)&amp;F41</f>
        <v>00</v>
      </c>
      <c r="I12" s="492">
        <f>IF(H12="00",D47,IF(H12="02",D47*D42,IF(H12="05",D47*D42,IF(H12="07",D47*D42,IF(H12="10",D47/2,IF(H12="12",D47/2,IF(H12="15",D47/2,IF(H12="17",D47*D42))))))))</f>
        <v>12500</v>
      </c>
      <c r="J12" s="506">
        <f>IF(F12=0,0,I12)</f>
        <v>0</v>
      </c>
      <c r="K12" s="508"/>
      <c r="L12" s="527"/>
      <c r="M12" s="515">
        <f t="shared" si="0"/>
        <v>0</v>
      </c>
      <c r="N12" s="510">
        <f t="shared" si="1"/>
        <v>0</v>
      </c>
      <c r="O12" s="500">
        <f>M12/12*F12</f>
        <v>0</v>
      </c>
      <c r="P12" s="878"/>
      <c r="S12" s="950">
        <f>P32/T14</f>
        <v>15483.333333333334</v>
      </c>
      <c r="T12" s="951"/>
      <c r="U12" s="952"/>
    </row>
    <row r="13" spans="1:24" ht="18" customHeight="1" thickBot="1">
      <c r="A13" s="481"/>
      <c r="B13" s="915">
        <v>3</v>
      </c>
      <c r="C13" s="917" t="str">
        <f>IF(入力確認!I6=0," ",入力確認!I6)</f>
        <v xml:space="preserve"> </v>
      </c>
      <c r="D13" s="918"/>
      <c r="E13" s="490" t="s">
        <v>115</v>
      </c>
      <c r="F13" s="879">
        <f>入力確認!E6</f>
        <v>0</v>
      </c>
      <c r="G13" s="528">
        <f>IF(F13=0,0,入力確認!L6)</f>
        <v>0</v>
      </c>
      <c r="H13" s="491" t="str">
        <f>IF('①　加入者'!H8="旧被",1,0)&amp;F41</f>
        <v>00</v>
      </c>
      <c r="I13" s="492">
        <f>IF(H13="00",D45,IF(H13="02",D45*D42,IF(H13="05",D45*D42,IF(H13="07",D45*D42,IF(H13="10",D45/2,IF(H13="12",D45/2,IF(H13="15",D45/2,IF(H13="17",D45*D42))))))))</f>
        <v>32000</v>
      </c>
      <c r="J13" s="493">
        <f>IF(F13=0,0,IF(C13="子ども",(I13*0.8),IF(C13="未就学児",(I13*0.5),I13)))</f>
        <v>0</v>
      </c>
      <c r="K13" s="494"/>
      <c r="L13" s="494"/>
      <c r="M13" s="495">
        <f t="shared" si="0"/>
        <v>0</v>
      </c>
      <c r="N13" s="515">
        <f t="shared" si="1"/>
        <v>0</v>
      </c>
      <c r="O13" s="516">
        <f>M13/12*F13</f>
        <v>0</v>
      </c>
      <c r="P13" s="878">
        <f>SUM(O13:O15)</f>
        <v>0</v>
      </c>
      <c r="S13" s="953"/>
      <c r="T13" s="954"/>
      <c r="U13" s="955"/>
      <c r="W13" s="965" t="s">
        <v>98</v>
      </c>
      <c r="X13" s="966"/>
    </row>
    <row r="14" spans="1:24" ht="18" customHeight="1" thickBot="1">
      <c r="A14" s="481"/>
      <c r="B14" s="915"/>
      <c r="C14" s="919"/>
      <c r="D14" s="920"/>
      <c r="E14" s="496" t="s">
        <v>116</v>
      </c>
      <c r="F14" s="880"/>
      <c r="G14" s="529">
        <f>IF(F13=0,0,入力確認!M6)</f>
        <v>0</v>
      </c>
      <c r="H14" s="491" t="str">
        <f>IF('①　加入者'!H8="旧被",1,0)&amp;F41</f>
        <v>00</v>
      </c>
      <c r="I14" s="492">
        <f>IF(H14="00",D46,IF(H14="02",D46*D42,IF(H14="05",D46*D42,IF(H14="07",D46*D42,IF(H14="10",D46/2,IF(H14="12",D46/2,IF(H14="15",D46/2,IF(H14="17",D46*D42))))))))</f>
        <v>13000</v>
      </c>
      <c r="J14" s="498">
        <f>IF(F13=0,0,IF(C13="子ども",(I14*0.8),IF(C13="未就学児",(I14*0.5),I14)))</f>
        <v>0</v>
      </c>
      <c r="K14" s="521"/>
      <c r="L14" s="521"/>
      <c r="M14" s="522">
        <f t="shared" si="0"/>
        <v>0</v>
      </c>
      <c r="N14" s="522">
        <f t="shared" si="1"/>
        <v>0</v>
      </c>
      <c r="O14" s="501">
        <f>M14/12*F13</f>
        <v>0</v>
      </c>
      <c r="P14" s="878"/>
      <c r="S14" s="530"/>
      <c r="T14" s="531">
        <v>12</v>
      </c>
      <c r="U14" s="530" t="s">
        <v>145</v>
      </c>
      <c r="W14" s="967"/>
      <c r="X14" s="968"/>
    </row>
    <row r="15" spans="1:24" ht="18" customHeight="1" thickTop="1">
      <c r="A15" s="481"/>
      <c r="B15" s="915"/>
      <c r="C15" s="523" t="str">
        <f>IF(D15=" "," ","総所得：")</f>
        <v xml:space="preserve"> </v>
      </c>
      <c r="D15" s="524" t="str">
        <f>IF(入力確認!K6=0," ",入力確認!K6)</f>
        <v xml:space="preserve"> </v>
      </c>
      <c r="E15" s="504" t="s">
        <v>117</v>
      </c>
      <c r="F15" s="525">
        <f>入力確認!H6</f>
        <v>0</v>
      </c>
      <c r="G15" s="526">
        <f>IF(F15=0,0,入力確認!N6)</f>
        <v>0</v>
      </c>
      <c r="H15" s="491" t="str">
        <f>IF('①　加入者'!H8="旧被",1,0)&amp;F41</f>
        <v>00</v>
      </c>
      <c r="I15" s="492">
        <f>IF(H15="00",D47,IF(H15="02",D47*D42,IF(H15="05",D47*D42,IF(H15="07",D47*D42,IF(H15="10",D47/2,IF(H15="12",D47/2,IF(H15="15",D47/2,IF(H15="17",D47*D42))))))))</f>
        <v>12500</v>
      </c>
      <c r="J15" s="532">
        <f>IF(F15=0,0,I15)</f>
        <v>0</v>
      </c>
      <c r="K15" s="508"/>
      <c r="L15" s="508"/>
      <c r="M15" s="509">
        <f t="shared" si="0"/>
        <v>0</v>
      </c>
      <c r="N15" s="509">
        <f t="shared" si="1"/>
        <v>0</v>
      </c>
      <c r="O15" s="510">
        <f>M15/12*F15</f>
        <v>0</v>
      </c>
      <c r="P15" s="878"/>
      <c r="S15" s="533"/>
      <c r="T15" s="882"/>
      <c r="U15" s="882"/>
    </row>
    <row r="16" spans="1:24" ht="18" customHeight="1">
      <c r="A16" s="481"/>
      <c r="B16" s="915">
        <v>4</v>
      </c>
      <c r="C16" s="917" t="str">
        <f>IF(入力確認!I7=0," ",入力確認!I7)</f>
        <v xml:space="preserve"> </v>
      </c>
      <c r="D16" s="918"/>
      <c r="E16" s="490" t="s">
        <v>115</v>
      </c>
      <c r="F16" s="879">
        <f>入力確認!E7</f>
        <v>0</v>
      </c>
      <c r="G16" s="514">
        <f>IF(F16=0,0,入力確認!L7)</f>
        <v>0</v>
      </c>
      <c r="H16" s="491" t="str">
        <f>IF('①　加入者'!H9="旧被",1,0)&amp;F41</f>
        <v>00</v>
      </c>
      <c r="I16" s="492">
        <f>IF(H16="00",D45,IF(H16="02",D45*D42,IF(H16="05",D45*D42,IF(H16="07",D45*D42,IF(H16="10",D45/2,IF(H16="12",D45/2,IF(H16="15",D45/2,IF(H16="17",D45*D42))))))))</f>
        <v>32000</v>
      </c>
      <c r="J16" s="493">
        <f>IF(F16=0,0,IF(C16="子ども",(I16*0.8),IF(C16="未就学児",(I16*0.5),I16)))</f>
        <v>0</v>
      </c>
      <c r="K16" s="494"/>
      <c r="L16" s="494"/>
      <c r="M16" s="495">
        <f t="shared" si="0"/>
        <v>0</v>
      </c>
      <c r="N16" s="515">
        <f t="shared" si="1"/>
        <v>0</v>
      </c>
      <c r="O16" s="516">
        <f t="shared" si="2"/>
        <v>0</v>
      </c>
      <c r="P16" s="878">
        <f>SUM(O16:O18)</f>
        <v>0</v>
      </c>
      <c r="S16" s="517"/>
      <c r="T16" s="882"/>
      <c r="U16" s="882"/>
      <c r="W16" s="969" t="s">
        <v>15</v>
      </c>
      <c r="X16" s="970"/>
    </row>
    <row r="17" spans="1:27" ht="18" customHeight="1" thickBot="1">
      <c r="A17" s="481"/>
      <c r="B17" s="915"/>
      <c r="C17" s="919"/>
      <c r="D17" s="920"/>
      <c r="E17" s="496" t="s">
        <v>116</v>
      </c>
      <c r="F17" s="880"/>
      <c r="G17" s="520">
        <f>IF(F16=0,0,入力確認!M7)</f>
        <v>0</v>
      </c>
      <c r="H17" s="491" t="str">
        <f>IF('①　加入者'!H9="旧被",1,0)&amp;F41</f>
        <v>00</v>
      </c>
      <c r="I17" s="492">
        <f>IF(H17="00",D46,IF(H17="02",D46*D42,IF(H17="05",D46*D42,IF(H17="07",D46*D42,IF(H17="10",D46/2,IF(H17="12",D46/2,IF(H17="15",D46/2,IF(H17="17",D46*D42))))))))</f>
        <v>13000</v>
      </c>
      <c r="J17" s="498">
        <f>IF(F16=0,0,IF(C16="子ども",(I17*0.8),IF(C16="未就学児",(I17*0.5),I17)))</f>
        <v>0</v>
      </c>
      <c r="K17" s="521"/>
      <c r="L17" s="521"/>
      <c r="M17" s="522">
        <f t="shared" si="0"/>
        <v>0</v>
      </c>
      <c r="N17" s="501">
        <f t="shared" si="1"/>
        <v>0</v>
      </c>
      <c r="O17" s="522">
        <f>M17/12*F16</f>
        <v>0</v>
      </c>
      <c r="P17" s="878"/>
      <c r="S17" s="533"/>
      <c r="T17" s="882"/>
      <c r="U17" s="882"/>
      <c r="W17" s="971"/>
      <c r="X17" s="972"/>
    </row>
    <row r="18" spans="1:27" ht="18" customHeight="1" thickTop="1">
      <c r="A18" s="481"/>
      <c r="B18" s="915"/>
      <c r="C18" s="523" t="str">
        <f>IF(D18=" "," ","総所得：")</f>
        <v xml:space="preserve"> </v>
      </c>
      <c r="D18" s="524" t="str">
        <f>IF(入力確認!K7=0," ",入力確認!K7)</f>
        <v xml:space="preserve"> </v>
      </c>
      <c r="E18" s="504" t="s">
        <v>117</v>
      </c>
      <c r="F18" s="525">
        <f>入力確認!H7</f>
        <v>0</v>
      </c>
      <c r="G18" s="526">
        <f>IF(F18=0,0,入力確認!N7)</f>
        <v>0</v>
      </c>
      <c r="H18" s="491" t="str">
        <f>IF('①　加入者'!H9="旧被",1,0)&amp;F41</f>
        <v>00</v>
      </c>
      <c r="I18" s="492">
        <f>IF(H18="00",D47,IF(H18="02",D47*D42,IF(H18="05",D47*D42,IF(H18="07",D47*D42,IF(H18="10",D47/2,IF(H18="12",D47/2,IF(H18="15",D47/2,IF(H18="17",D47*D42))))))))</f>
        <v>12500</v>
      </c>
      <c r="J18" s="506">
        <f>IF(F18=0,0,I18)</f>
        <v>0</v>
      </c>
      <c r="K18" s="508"/>
      <c r="L18" s="508"/>
      <c r="M18" s="509">
        <f t="shared" si="0"/>
        <v>0</v>
      </c>
      <c r="N18" s="510">
        <f t="shared" si="1"/>
        <v>0</v>
      </c>
      <c r="O18" s="500">
        <f>M18/12*F18</f>
        <v>0</v>
      </c>
      <c r="P18" s="878"/>
      <c r="S18" s="517"/>
      <c r="T18" s="882"/>
      <c r="U18" s="882"/>
    </row>
    <row r="19" spans="1:27" ht="18" customHeight="1">
      <c r="A19" s="481"/>
      <c r="B19" s="915">
        <v>5</v>
      </c>
      <c r="C19" s="917" t="str">
        <f>IF(入力確認!I8=0," ",入力確認!I8)</f>
        <v xml:space="preserve"> </v>
      </c>
      <c r="D19" s="918"/>
      <c r="E19" s="490" t="s">
        <v>115</v>
      </c>
      <c r="F19" s="879">
        <f>入力確認!E8</f>
        <v>0</v>
      </c>
      <c r="G19" s="534">
        <f>IF(F19=0,0,入力確認!L8)</f>
        <v>0</v>
      </c>
      <c r="H19" s="491" t="str">
        <f>IF('①　加入者'!H10="旧被",1,0)&amp;F41</f>
        <v>00</v>
      </c>
      <c r="I19" s="492">
        <f>IF(H19="00",D45,IF(H19="02",D45*D42,IF(H19="05",D45*D42,IF(H19="07",D45*D42,IF(H19="10",D45/2,IF(H19="12",D45/2,IF(H19="15",D45/2,IF(H19="17",D45*D42))))))))</f>
        <v>32000</v>
      </c>
      <c r="J19" s="493">
        <f>IF(F19=0,0,IF(C19="子ども",(I19*0.8),IF(C19="未就学児",(I19*0.5),I19)))</f>
        <v>0</v>
      </c>
      <c r="K19" s="535"/>
      <c r="L19" s="535"/>
      <c r="M19" s="516">
        <f t="shared" si="0"/>
        <v>0</v>
      </c>
      <c r="N19" s="515">
        <f t="shared" si="1"/>
        <v>0</v>
      </c>
      <c r="O19" s="516">
        <f t="shared" si="2"/>
        <v>0</v>
      </c>
      <c r="P19" s="878">
        <f>SUM(O19:O21)</f>
        <v>0</v>
      </c>
      <c r="S19" s="533"/>
      <c r="T19" s="882"/>
      <c r="U19" s="882"/>
      <c r="W19" s="956" t="s">
        <v>18</v>
      </c>
      <c r="X19" s="957"/>
    </row>
    <row r="20" spans="1:27" ht="18" customHeight="1" thickBot="1">
      <c r="A20" s="481"/>
      <c r="B20" s="915"/>
      <c r="C20" s="919"/>
      <c r="D20" s="920"/>
      <c r="E20" s="496" t="s">
        <v>116</v>
      </c>
      <c r="F20" s="880"/>
      <c r="G20" s="529">
        <f>IF(F19=0,0,入力確認!M8)</f>
        <v>0</v>
      </c>
      <c r="H20" s="491" t="str">
        <f>IF('①　加入者'!H10="旧被",1,0)&amp;F41</f>
        <v>00</v>
      </c>
      <c r="I20" s="492">
        <f>IF(H20="00",D46,IF(H20="02",D46*D42,IF(H20="05",D46*D42,IF(H20="07",D46*D42,IF(H20="10",D46/2,IF(H20="12",D46/2,IF(H20="15",D46/2,IF(H20="17",D46*D42))))))))</f>
        <v>13000</v>
      </c>
      <c r="J20" s="498">
        <f>IF(F19=0,0,IF(C19="子ども",(I20*0.8),IF(C19="未就学児",(I20*0.5),I20)))</f>
        <v>0</v>
      </c>
      <c r="K20" s="521"/>
      <c r="L20" s="521"/>
      <c r="M20" s="522">
        <f t="shared" si="0"/>
        <v>0</v>
      </c>
      <c r="N20" s="501">
        <f t="shared" si="1"/>
        <v>0</v>
      </c>
      <c r="O20" s="501">
        <f>M20/12*F19</f>
        <v>0</v>
      </c>
      <c r="P20" s="911"/>
      <c r="S20" s="517"/>
      <c r="T20" s="882"/>
      <c r="U20" s="882"/>
      <c r="W20" s="958"/>
      <c r="X20" s="959"/>
    </row>
    <row r="21" spans="1:27" ht="18" customHeight="1" thickTop="1">
      <c r="A21" s="481"/>
      <c r="B21" s="915"/>
      <c r="C21" s="523" t="str">
        <f>IF(D21=" "," ","総所得：")</f>
        <v xml:space="preserve"> </v>
      </c>
      <c r="D21" s="524" t="str">
        <f>IF(入力確認!K8=0," ",入力確認!K8)</f>
        <v xml:space="preserve"> </v>
      </c>
      <c r="E21" s="504" t="s">
        <v>117</v>
      </c>
      <c r="F21" s="525">
        <f>入力確認!H8</f>
        <v>0</v>
      </c>
      <c r="G21" s="526">
        <f>IF(F21=0,0,入力確認!N8)</f>
        <v>0</v>
      </c>
      <c r="H21" s="491" t="str">
        <f>IF('①　加入者'!H10="旧被",1,0)&amp;F41</f>
        <v>00</v>
      </c>
      <c r="I21" s="492">
        <f>IF(H21="00",D47,IF(H21="02",D47*D42,IF(H21="05",D47*D42,IF(H21="07",D47*D42,IF(H21="10",D47/2,IF(H21="12",D47/2,IF(H21="15",D47/2,IF(H21="17",D47*D42))))))))</f>
        <v>12500</v>
      </c>
      <c r="J21" s="506">
        <f>IF(F21=0,0,I21)</f>
        <v>0</v>
      </c>
      <c r="K21" s="508"/>
      <c r="L21" s="508"/>
      <c r="M21" s="509">
        <f t="shared" si="0"/>
        <v>0</v>
      </c>
      <c r="N21" s="510">
        <f t="shared" si="1"/>
        <v>0</v>
      </c>
      <c r="O21" s="510">
        <f t="shared" si="2"/>
        <v>0</v>
      </c>
      <c r="P21" s="878"/>
      <c r="S21" s="533"/>
      <c r="T21" s="882"/>
      <c r="U21" s="882"/>
    </row>
    <row r="22" spans="1:27" ht="18" customHeight="1">
      <c r="A22" s="481"/>
      <c r="B22" s="915">
        <v>6</v>
      </c>
      <c r="C22" s="917" t="str">
        <f>IF(入力確認!I9=0," ",入力確認!I9)</f>
        <v xml:space="preserve"> </v>
      </c>
      <c r="D22" s="918"/>
      <c r="E22" s="490" t="s">
        <v>115</v>
      </c>
      <c r="F22" s="879">
        <f>入力確認!E9</f>
        <v>0</v>
      </c>
      <c r="G22" s="464">
        <f>IF(F22=0,0,入力確認!L9)</f>
        <v>0</v>
      </c>
      <c r="H22" s="491" t="str">
        <f>IF('①　加入者'!H11="旧被",1,0)&amp;F41</f>
        <v>00</v>
      </c>
      <c r="I22" s="492">
        <f>IF(H22="00",D45,IF(H22="02",D45*D42,IF(H22="05",D45*D42,IF(H22="07",D45*D42,IF(H22="10",D45/2,IF(H22="12",D45/2,IF(H22="15",D45/2,IF(H22="17",D45*D42))))))))</f>
        <v>32000</v>
      </c>
      <c r="J22" s="493">
        <f>IF(F22=0,0,IF(C22="子ども",(I22*0.8),IF(C22="未就学児",(I22*0.5),I22)))</f>
        <v>0</v>
      </c>
      <c r="K22" s="535"/>
      <c r="L22" s="535"/>
      <c r="M22" s="516">
        <f t="shared" si="0"/>
        <v>0</v>
      </c>
      <c r="N22" s="515">
        <f t="shared" si="1"/>
        <v>0</v>
      </c>
      <c r="O22" s="516">
        <f t="shared" si="2"/>
        <v>0</v>
      </c>
      <c r="P22" s="878">
        <f>SUM(O22:O24)</f>
        <v>0</v>
      </c>
      <c r="S22" s="517"/>
      <c r="T22" s="882"/>
      <c r="U22" s="882"/>
    </row>
    <row r="23" spans="1:27" ht="18" customHeight="1" thickBot="1">
      <c r="A23" s="481"/>
      <c r="B23" s="915"/>
      <c r="C23" s="919"/>
      <c r="D23" s="920"/>
      <c r="E23" s="496" t="s">
        <v>116</v>
      </c>
      <c r="F23" s="880"/>
      <c r="G23" s="520">
        <f>IF(F22=0,0,入力確認!M9)</f>
        <v>0</v>
      </c>
      <c r="H23" s="491" t="str">
        <f>IF('①　加入者'!H11="旧被",1,0)&amp;F41</f>
        <v>00</v>
      </c>
      <c r="I23" s="492">
        <f>IF(H23="00",D46,IF(H23="02",D46*D42,IF(H23="05",D46*D42,IF(H23="07",D46*D42,IF(H23="10",D46/2,IF(H23="12",D46/2,IF(H23="15",D46/2,IF(H23="17",D46*D42))))))))</f>
        <v>13000</v>
      </c>
      <c r="J23" s="498">
        <f>IF(F22=0,0,IF(C22="子ども",(I23*0.8),IF(C22="未就学児",(I23*0.5),I23)))</f>
        <v>0</v>
      </c>
      <c r="K23" s="521"/>
      <c r="L23" s="521"/>
      <c r="M23" s="522">
        <f t="shared" si="0"/>
        <v>0</v>
      </c>
      <c r="N23" s="501">
        <f t="shared" si="1"/>
        <v>0</v>
      </c>
      <c r="O23" s="501">
        <f>M23/12*F22</f>
        <v>0</v>
      </c>
      <c r="P23" s="911"/>
      <c r="S23" s="536"/>
      <c r="T23" s="882"/>
      <c r="U23" s="882"/>
    </row>
    <row r="24" spans="1:27" ht="18" customHeight="1" thickTop="1">
      <c r="A24" s="481"/>
      <c r="B24" s="915"/>
      <c r="C24" s="523" t="str">
        <f>IF(D24=" "," ","総所得：")</f>
        <v xml:space="preserve"> </v>
      </c>
      <c r="D24" s="524" t="str">
        <f>IF(入力確認!K9=0," ",入力確認!K9)</f>
        <v xml:space="preserve"> </v>
      </c>
      <c r="E24" s="504" t="s">
        <v>117</v>
      </c>
      <c r="F24" s="525">
        <f>入力確認!H9</f>
        <v>0</v>
      </c>
      <c r="G24" s="526">
        <f>IF(F24=0,0,入力確認!N9)</f>
        <v>0</v>
      </c>
      <c r="H24" s="491" t="str">
        <f>IF('①　加入者'!H11="旧被",1,0)&amp;F41</f>
        <v>00</v>
      </c>
      <c r="I24" s="492">
        <f>IF(H24="00",D47,IF(H24="02",D47*D42,IF(H24="05",D47*D42,IF(H24="07",D47*D42,IF(H24="10",D47/2,IF(H24="12",D47/2,IF(H24="15",D47/2,IF(H24="17",D47*D42))))))))</f>
        <v>12500</v>
      </c>
      <c r="J24" s="532">
        <f>IF(F24=0,0,I24)</f>
        <v>0</v>
      </c>
      <c r="K24" s="508"/>
      <c r="L24" s="508"/>
      <c r="M24" s="509">
        <f t="shared" si="0"/>
        <v>0</v>
      </c>
      <c r="N24" s="510">
        <f t="shared" si="1"/>
        <v>0</v>
      </c>
      <c r="O24" s="510">
        <f t="shared" si="2"/>
        <v>0</v>
      </c>
      <c r="P24" s="878"/>
      <c r="S24" s="517"/>
      <c r="T24" s="882"/>
      <c r="U24" s="882"/>
    </row>
    <row r="25" spans="1:27" ht="18" customHeight="1">
      <c r="A25" s="481"/>
      <c r="B25" s="915">
        <v>7</v>
      </c>
      <c r="C25" s="917" t="str">
        <f>IF(入力確認!I10=0," ",入力確認!I10)</f>
        <v xml:space="preserve"> </v>
      </c>
      <c r="D25" s="918"/>
      <c r="E25" s="490" t="s">
        <v>115</v>
      </c>
      <c r="F25" s="879">
        <f>入力確認!E10</f>
        <v>0</v>
      </c>
      <c r="G25" s="534">
        <f>IF(F25=0,0,入力確認!L10)</f>
        <v>0</v>
      </c>
      <c r="H25" s="491" t="str">
        <f>IF('①　加入者'!H12="旧被",1,0)&amp;F41</f>
        <v>00</v>
      </c>
      <c r="I25" s="492">
        <f>IF(H25="00",D45,IF(H25="02",D45*D42,IF(H25="05",D45*D42,IF(H25="07",D45*D42,IF(H25="10",D45/2,IF(H25="12",D45/2,IF(H25="15",D45/2,IF(H25="17",D45*D42))))))))</f>
        <v>32000</v>
      </c>
      <c r="J25" s="493">
        <f>IF(F25=0,0,IF(C25="子ども",(I25*0.8),IF(C25="未就学児",(I25*0.5),I25)))</f>
        <v>0</v>
      </c>
      <c r="K25" s="535"/>
      <c r="L25" s="535"/>
      <c r="M25" s="516">
        <f t="shared" si="0"/>
        <v>0</v>
      </c>
      <c r="N25" s="515">
        <f t="shared" si="1"/>
        <v>0</v>
      </c>
      <c r="O25" s="516">
        <f t="shared" si="2"/>
        <v>0</v>
      </c>
      <c r="P25" s="878">
        <f>SUM(O25:O27)</f>
        <v>0</v>
      </c>
      <c r="S25" s="537"/>
      <c r="T25" s="538"/>
      <c r="U25" s="538"/>
    </row>
    <row r="26" spans="1:27" ht="18" customHeight="1" thickBot="1">
      <c r="A26" s="481"/>
      <c r="B26" s="915"/>
      <c r="C26" s="919"/>
      <c r="D26" s="920"/>
      <c r="E26" s="496" t="s">
        <v>116</v>
      </c>
      <c r="F26" s="880"/>
      <c r="G26" s="520">
        <f>IF(F25=0,0,入力確認!M10)</f>
        <v>0</v>
      </c>
      <c r="H26" s="491" t="str">
        <f>IF('①　加入者'!H12="旧被",1,0)&amp;F41</f>
        <v>00</v>
      </c>
      <c r="I26" s="492">
        <f>IF(H26="00",D46,IF(H26="02",D46*D42,IF(H26="05",D46*D42,IF(H26="07",D46*D42,IF(H26="10",D46/2,IF(H26="12",D46/2,IF(H26="15",D46/2,IF(H26="17",D46*D42))))))))</f>
        <v>13000</v>
      </c>
      <c r="J26" s="539">
        <f>IF(F25=0,0,IF(C25="子ども",(I26*0.8),IF(C25="未就学児",(I26*0.5),I26)))</f>
        <v>0</v>
      </c>
      <c r="K26" s="521"/>
      <c r="L26" s="521"/>
      <c r="M26" s="522">
        <f t="shared" si="0"/>
        <v>0</v>
      </c>
      <c r="N26" s="501">
        <f t="shared" si="1"/>
        <v>0</v>
      </c>
      <c r="O26" s="501">
        <f>M26/12*F25</f>
        <v>0</v>
      </c>
      <c r="P26" s="914"/>
      <c r="S26" s="882"/>
      <c r="T26" s="882"/>
      <c r="U26" s="882"/>
    </row>
    <row r="27" spans="1:27" ht="18" customHeight="1" thickTop="1">
      <c r="A27" s="481"/>
      <c r="B27" s="915"/>
      <c r="C27" s="523" t="str">
        <f>IF(D27=" "," ","総所得：")</f>
        <v xml:space="preserve"> </v>
      </c>
      <c r="D27" s="524" t="str">
        <f>IF(入力確認!K10=0," ",入力確認!K10)</f>
        <v xml:space="preserve"> </v>
      </c>
      <c r="E27" s="504" t="s">
        <v>117</v>
      </c>
      <c r="F27" s="496">
        <f>入力確認!H10</f>
        <v>0</v>
      </c>
      <c r="G27" s="540">
        <f>IF(F27=0,0,入力確認!N10)</f>
        <v>0</v>
      </c>
      <c r="H27" s="491" t="str">
        <f>IF('①　加入者'!H12="旧被",1,0)&amp;F41</f>
        <v>00</v>
      </c>
      <c r="I27" s="492">
        <f>IF(H27="00",D47,IF(H27="02",D47*D42,IF(H27="05",D47*D42,IF(H27="07",D47*D42,IF(H27="10",D47/2,IF(H27="12",D47/2,IF(H27="15",D47/2,IF(H27="17",D47*D42))))))))</f>
        <v>12500</v>
      </c>
      <c r="J27" s="506">
        <f>IF(F27=0,0,I27)</f>
        <v>0</v>
      </c>
      <c r="K27" s="527"/>
      <c r="L27" s="527"/>
      <c r="M27" s="515">
        <f t="shared" si="0"/>
        <v>0</v>
      </c>
      <c r="N27" s="510">
        <f t="shared" si="1"/>
        <v>0</v>
      </c>
      <c r="O27" s="510">
        <f t="shared" si="2"/>
        <v>0</v>
      </c>
      <c r="P27" s="878"/>
      <c r="S27" s="882"/>
      <c r="T27" s="882"/>
      <c r="U27" s="882"/>
    </row>
    <row r="28" spans="1:27" ht="18" customHeight="1">
      <c r="A28" s="481"/>
      <c r="B28" s="921">
        <v>8</v>
      </c>
      <c r="C28" s="917" t="str">
        <f>IF(入力確認!I11=0," ",入力確認!I11)</f>
        <v xml:space="preserve"> </v>
      </c>
      <c r="D28" s="918"/>
      <c r="E28" s="490" t="s">
        <v>115</v>
      </c>
      <c r="F28" s="879">
        <f>入力確認!E11</f>
        <v>0</v>
      </c>
      <c r="G28" s="534">
        <f>IF(F28=0,0,入力確認!L11)</f>
        <v>0</v>
      </c>
      <c r="H28" s="491" t="str">
        <f>IF('①　加入者'!H13="旧被",1,0)&amp;F41</f>
        <v>00</v>
      </c>
      <c r="I28" s="492">
        <f>IF(H28="00",D45,IF(H28="02",D45*D42,IF(H28="05",D45*D42,IF(H28="07",D45*D42,IF(H28="10",D45/2,IF(H28="12",D45/2,IF(H28="15",D45/2,IF(H28="17",D45*D42))))))))</f>
        <v>32000</v>
      </c>
      <c r="J28" s="493">
        <f>IF(F28=0,0,IF(C28="子ども",(I28*0.8),IF(C28="未就学児",(I28*0.5),I28)))</f>
        <v>0</v>
      </c>
      <c r="K28" s="535"/>
      <c r="L28" s="535"/>
      <c r="M28" s="516">
        <f t="shared" si="0"/>
        <v>0</v>
      </c>
      <c r="N28" s="515">
        <f t="shared" si="1"/>
        <v>0</v>
      </c>
      <c r="O28" s="516">
        <f t="shared" si="2"/>
        <v>0</v>
      </c>
      <c r="P28" s="878">
        <f>SUM(O28:O30)</f>
        <v>0</v>
      </c>
      <c r="S28" s="882"/>
      <c r="T28" s="882"/>
      <c r="U28" s="882"/>
      <c r="W28" s="463"/>
      <c r="X28" s="463"/>
    </row>
    <row r="29" spans="1:27" ht="18" customHeight="1" thickBot="1">
      <c r="A29" s="481"/>
      <c r="B29" s="922"/>
      <c r="C29" s="919"/>
      <c r="D29" s="920"/>
      <c r="E29" s="496" t="s">
        <v>116</v>
      </c>
      <c r="F29" s="880"/>
      <c r="G29" s="520">
        <f>IF(F28=0,0,入力確認!M11)</f>
        <v>0</v>
      </c>
      <c r="H29" s="491" t="str">
        <f>IF('①　加入者'!H13="旧被",1,0)&amp;F41</f>
        <v>00</v>
      </c>
      <c r="I29" s="492">
        <f>IF(H29="00",D46,IF(H29="02",D46*D42,IF(H29="05",D46*D42,IF(H29="07",D46*D42,IF(H29="10",D46/2,IF(H29="12",D46/2,IF(H29="15",D46/2,IF(H29="17",D46*D42))))))))</f>
        <v>13000</v>
      </c>
      <c r="J29" s="539">
        <f>IF(F28=0,0,IF(C28="子ども",(I29*0.8),IF(C28="未就学児",(I29*0.5),I29)))</f>
        <v>0</v>
      </c>
      <c r="K29" s="521"/>
      <c r="L29" s="521"/>
      <c r="M29" s="522">
        <f t="shared" si="0"/>
        <v>0</v>
      </c>
      <c r="N29" s="501">
        <f t="shared" si="1"/>
        <v>0</v>
      </c>
      <c r="O29" s="522">
        <f>M29/12*F28</f>
        <v>0</v>
      </c>
      <c r="P29" s="912"/>
      <c r="S29" s="882"/>
      <c r="T29" s="882"/>
      <c r="U29" s="882"/>
    </row>
    <row r="30" spans="1:27" ht="18" customHeight="1" thickTop="1" thickBot="1">
      <c r="A30" s="481"/>
      <c r="B30" s="923"/>
      <c r="C30" s="541" t="str">
        <f>IF(D30=" "," ","総所得：")</f>
        <v xml:space="preserve"> </v>
      </c>
      <c r="D30" s="542" t="str">
        <f>IF(入力確認!K11=0," ",入力確認!K11)</f>
        <v xml:space="preserve"> </v>
      </c>
      <c r="E30" s="504" t="s">
        <v>117</v>
      </c>
      <c r="F30" s="543">
        <f>入力確認!H11</f>
        <v>0</v>
      </c>
      <c r="G30" s="544">
        <f>IF(F30=0,0,入力確認!N11)</f>
        <v>0</v>
      </c>
      <c r="H30" s="491" t="str">
        <f>IF('①　加入者'!H13="旧被",1,0)&amp;F41</f>
        <v>00</v>
      </c>
      <c r="I30" s="545">
        <f>IF(H30="00",D47,IF(H30="02",D47*D42,IF(H30="05",D47*D42,IF(H30="07",D47*D42,IF(H30="10",D47/2,IF(H30="12",D47/2,IF(H30="15",D47/2,IF(H30="17",D47*D42))))))))</f>
        <v>12500</v>
      </c>
      <c r="J30" s="546">
        <f>IF(F30=0,0,I30)</f>
        <v>0</v>
      </c>
      <c r="K30" s="547"/>
      <c r="L30" s="547"/>
      <c r="M30" s="548">
        <f t="shared" si="0"/>
        <v>0</v>
      </c>
      <c r="N30" s="549">
        <f t="shared" si="1"/>
        <v>0</v>
      </c>
      <c r="O30" s="500">
        <f t="shared" si="2"/>
        <v>0</v>
      </c>
      <c r="P30" s="913"/>
      <c r="S30" s="882"/>
      <c r="T30" s="882"/>
      <c r="U30" s="882"/>
    </row>
    <row r="31" spans="1:27" s="463" customFormat="1" ht="18" customHeight="1" thickBot="1">
      <c r="A31" s="550"/>
      <c r="B31" s="551"/>
      <c r="C31" s="552"/>
      <c r="D31" s="552"/>
      <c r="E31" s="553"/>
      <c r="F31" s="554"/>
      <c r="G31" s="555"/>
      <c r="H31" s="555"/>
      <c r="I31" s="556"/>
      <c r="J31" s="555"/>
      <c r="K31" s="556"/>
      <c r="L31" s="556"/>
      <c r="M31" s="554"/>
      <c r="N31" s="553"/>
      <c r="O31" s="553"/>
      <c r="P31" s="554"/>
      <c r="Q31" s="464"/>
      <c r="S31" s="882"/>
      <c r="T31" s="882"/>
      <c r="U31" s="882"/>
    </row>
    <row r="32" spans="1:27" ht="18" customHeight="1">
      <c r="A32" s="481"/>
      <c r="B32" s="932" t="s">
        <v>4</v>
      </c>
      <c r="C32" s="933"/>
      <c r="D32" s="934"/>
      <c r="E32" s="557" t="s">
        <v>115</v>
      </c>
      <c r="F32" s="558">
        <f>IF('②　加入月'!L6=0,MAX(F7,F10,F13,F16,F19,F22,F25,F28),'②　加入月'!L6)</f>
        <v>12</v>
      </c>
      <c r="G32" s="559">
        <f>G7+G10+G13+G16+G19+G22+G25+G28</f>
        <v>91260</v>
      </c>
      <c r="H32" s="560"/>
      <c r="I32" s="560"/>
      <c r="J32" s="560">
        <f>J7+J10+J13+J16+J19+J22+J25+J28</f>
        <v>32000</v>
      </c>
      <c r="K32" s="561"/>
      <c r="L32" s="562">
        <f>IF(J32=0,0,O42+Q42)</f>
        <v>0</v>
      </c>
      <c r="M32" s="560">
        <f>G32+J32+K32</f>
        <v>123260</v>
      </c>
      <c r="N32" s="560">
        <f>ROUNDDOWN(M32/12,0)</f>
        <v>10271</v>
      </c>
      <c r="O32" s="560">
        <f>ROUNDDOWN(O7+O10+O13+O16+O19+O22+O25+O28+O42+Q42,-2)</f>
        <v>123200</v>
      </c>
      <c r="P32" s="962">
        <f>SUM(O32:O34)</f>
        <v>185800</v>
      </c>
      <c r="S32" s="563" t="str">
        <f>IF(O32&lt;=ライブラリ!D13,"　","限度超過しています")</f>
        <v>　</v>
      </c>
      <c r="T32" s="538"/>
      <c r="U32" s="538"/>
      <c r="X32" s="564"/>
      <c r="Y32" s="564"/>
      <c r="Z32" s="564"/>
      <c r="AA32" s="564"/>
    </row>
    <row r="33" spans="1:27" ht="18" customHeight="1">
      <c r="A33" s="481"/>
      <c r="B33" s="935"/>
      <c r="C33" s="936"/>
      <c r="D33" s="937"/>
      <c r="E33" s="519" t="s">
        <v>116</v>
      </c>
      <c r="F33" s="565">
        <f>IF('②　加入月'!L6=0,MAX(F7,F10,F13,F16,F19,F22,F25,F28),'②　加入月'!L6)</f>
        <v>12</v>
      </c>
      <c r="G33" s="520">
        <f>G8+G11+G14+G17+G20+G23+G26+G29</f>
        <v>24570</v>
      </c>
      <c r="H33" s="522"/>
      <c r="I33" s="522"/>
      <c r="J33" s="522">
        <f>J8+J11+J14+J17+J20+J23+J26+J29</f>
        <v>13000</v>
      </c>
      <c r="K33" s="520"/>
      <c r="L33" s="529">
        <f>IF(J33=0,0,O43+Q43)</f>
        <v>0</v>
      </c>
      <c r="M33" s="522">
        <f>G33+J33+K33</f>
        <v>37570</v>
      </c>
      <c r="N33" s="522">
        <f>ROUNDDOWN(M33/12,0)</f>
        <v>3130</v>
      </c>
      <c r="O33" s="522">
        <f>ROUNDDOWN(O8+O11+O14+O17+O20+O23+O26+O29+O43+Q43,-2)</f>
        <v>37500</v>
      </c>
      <c r="P33" s="963"/>
      <c r="S33" s="563" t="str">
        <f>IF(O33&lt;=ライブラリ!G13,"  ","限度超過しています")</f>
        <v xml:space="preserve">  </v>
      </c>
      <c r="T33" s="538"/>
      <c r="U33" s="538"/>
      <c r="X33" s="564"/>
      <c r="Y33" s="564"/>
      <c r="Z33" s="564"/>
      <c r="AA33" s="564"/>
    </row>
    <row r="34" spans="1:27" ht="18" customHeight="1" thickBot="1">
      <c r="A34" s="476"/>
      <c r="B34" s="938"/>
      <c r="C34" s="939"/>
      <c r="D34" s="940"/>
      <c r="E34" s="543" t="s">
        <v>117</v>
      </c>
      <c r="F34" s="566">
        <f>IF('②　加入月'!M6=0,MAX(F9,F12,F15,F18,F21,F24,F27,F30),'②　加入月'!M6)</f>
        <v>9</v>
      </c>
      <c r="G34" s="567">
        <f>G9+G12+G15+G18+G21+G24+G27+G30</f>
        <v>21060.000000000004</v>
      </c>
      <c r="H34" s="548"/>
      <c r="I34" s="548"/>
      <c r="J34" s="548">
        <f>J9+J12+J15+J18+J21+J24+J27+J30</f>
        <v>12500</v>
      </c>
      <c r="K34" s="567"/>
      <c r="L34" s="618">
        <f>IF(J34=0,0,ライブラリ!J10*D42)</f>
        <v>0</v>
      </c>
      <c r="M34" s="548">
        <f>G34+J34+K34</f>
        <v>33560</v>
      </c>
      <c r="N34" s="548">
        <f>ROUNDDOWN(M34/12,0)</f>
        <v>2796</v>
      </c>
      <c r="O34" s="548">
        <f>ROUNDDOWN(O9+O12+O15+O18+O21+O24+O27+O30,-2)</f>
        <v>25100</v>
      </c>
      <c r="P34" s="964"/>
      <c r="S34" s="563" t="str">
        <f>IF(O34&lt;=ライブラリ!J13,"  ","限度超過しています")</f>
        <v xml:space="preserve">  </v>
      </c>
      <c r="T34" s="538"/>
      <c r="U34" s="538"/>
      <c r="X34" s="564"/>
      <c r="Y34" s="564"/>
      <c r="Z34" s="564"/>
      <c r="AA34" s="564"/>
    </row>
    <row r="35" spans="1:27" s="476" customFormat="1" ht="18" customHeight="1">
      <c r="A35" s="481"/>
      <c r="B35" s="568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S35" s="538"/>
      <c r="T35" s="538"/>
      <c r="U35" s="538"/>
      <c r="W35" s="973" t="s">
        <v>154</v>
      </c>
      <c r="X35" s="973"/>
      <c r="Y35" s="974"/>
    </row>
    <row r="36" spans="1:27" ht="18" hidden="1" customHeight="1" thickBot="1">
      <c r="A36" s="476"/>
      <c r="B36" s="568"/>
      <c r="C36" s="569"/>
      <c r="D36" s="569"/>
      <c r="E36" s="569"/>
      <c r="F36" s="569"/>
      <c r="G36" s="569"/>
      <c r="H36" s="569"/>
      <c r="I36" s="569"/>
      <c r="J36" s="614"/>
      <c r="L36" s="615"/>
      <c r="M36" s="616" t="s">
        <v>134</v>
      </c>
      <c r="N36" s="616"/>
      <c r="O36" s="616" t="s">
        <v>135</v>
      </c>
      <c r="P36" s="617" t="s">
        <v>136</v>
      </c>
      <c r="S36" s="882"/>
      <c r="T36" s="882"/>
      <c r="U36" s="882"/>
      <c r="W36" s="975"/>
      <c r="X36" s="975"/>
      <c r="Y36" s="976"/>
    </row>
    <row r="37" spans="1:27" ht="18" hidden="1" customHeight="1">
      <c r="A37" s="476"/>
      <c r="B37" s="568"/>
      <c r="C37" s="569"/>
      <c r="D37" s="569"/>
      <c r="E37" s="569"/>
      <c r="F37" s="569"/>
      <c r="G37" s="569"/>
      <c r="H37" s="569"/>
      <c r="I37" s="569"/>
      <c r="J37" s="570" t="s">
        <v>7</v>
      </c>
      <c r="L37" s="571"/>
      <c r="M37" s="572" t="s">
        <v>138</v>
      </c>
      <c r="N37" s="573"/>
      <c r="O37" s="574" t="s">
        <v>166</v>
      </c>
      <c r="P37" s="575"/>
      <c r="S37" s="882"/>
      <c r="T37" s="882"/>
      <c r="U37" s="882"/>
    </row>
    <row r="38" spans="1:27" ht="18" hidden="1" customHeight="1">
      <c r="A38" s="476"/>
      <c r="B38" s="568"/>
      <c r="C38" s="569"/>
      <c r="D38" s="569"/>
      <c r="E38" s="569"/>
      <c r="F38" s="569"/>
      <c r="G38" s="569"/>
      <c r="H38" s="569"/>
      <c r="I38" s="569"/>
      <c r="J38" s="576" t="s">
        <v>19</v>
      </c>
      <c r="L38" s="577"/>
      <c r="M38" s="578" t="s">
        <v>146</v>
      </c>
      <c r="N38" s="579"/>
      <c r="O38" s="580" t="s">
        <v>165</v>
      </c>
      <c r="P38" s="581"/>
    </row>
    <row r="39" spans="1:27" ht="18" hidden="1" customHeight="1" thickBot="1">
      <c r="A39" s="476"/>
      <c r="B39" s="568"/>
      <c r="C39" s="569"/>
      <c r="D39" s="569"/>
      <c r="E39" s="569"/>
      <c r="F39" s="569"/>
      <c r="G39" s="569"/>
      <c r="H39" s="569"/>
      <c r="I39" s="569"/>
      <c r="J39" s="582" t="s">
        <v>8</v>
      </c>
      <c r="L39" s="583"/>
      <c r="M39" s="584" t="s">
        <v>164</v>
      </c>
      <c r="N39" s="585"/>
      <c r="O39" s="586" t="s">
        <v>150</v>
      </c>
      <c r="P39" s="587"/>
    </row>
    <row r="40" spans="1:27" ht="13.5" hidden="1" thickBot="1"/>
    <row r="41" spans="1:27" ht="29.25" hidden="1" customHeight="1" thickBot="1">
      <c r="B41" s="924" t="s">
        <v>25</v>
      </c>
      <c r="C41" s="925"/>
      <c r="D41" s="930" t="str">
        <f>入力確認!G14</f>
        <v>軽 減 な し</v>
      </c>
      <c r="E41" s="931"/>
      <c r="F41" s="588">
        <f>入力確認!N19</f>
        <v>0</v>
      </c>
      <c r="H41" s="476"/>
      <c r="I41" s="476"/>
      <c r="J41" s="589"/>
      <c r="K41" s="901" t="s">
        <v>32</v>
      </c>
      <c r="L41" s="901"/>
      <c r="M41" s="901"/>
      <c r="N41" s="901"/>
      <c r="O41" s="901"/>
      <c r="P41" s="901" t="s">
        <v>28</v>
      </c>
      <c r="Q41" s="901"/>
      <c r="R41" s="901"/>
      <c r="S41" s="901"/>
      <c r="T41" s="591"/>
      <c r="U41" s="591"/>
      <c r="V41" s="476"/>
    </row>
    <row r="42" spans="1:27" ht="29.25" hidden="1" customHeight="1" thickBot="1">
      <c r="B42" s="909" t="s">
        <v>30</v>
      </c>
      <c r="C42" s="910"/>
      <c r="D42" s="907">
        <f>入力確認!M19</f>
        <v>1</v>
      </c>
      <c r="E42" s="908"/>
      <c r="F42" s="592"/>
      <c r="J42" s="593" t="s">
        <v>5</v>
      </c>
      <c r="K42" s="594">
        <f>'②　加入月'!K6</f>
        <v>0</v>
      </c>
      <c r="L42" s="594"/>
      <c r="M42" s="590">
        <f>D43/12*K42</f>
        <v>0</v>
      </c>
      <c r="N42" s="590"/>
      <c r="O42" s="590">
        <f>M42/2</f>
        <v>0</v>
      </c>
      <c r="P42" s="594">
        <f>MAX(F7,F10,F13,F16,F19,F22,F25,F28,E49)-K42</f>
        <v>12</v>
      </c>
      <c r="Q42" s="901">
        <f>D43/12*P42</f>
        <v>0</v>
      </c>
      <c r="R42" s="901"/>
      <c r="S42" s="901"/>
      <c r="T42" s="591"/>
      <c r="U42" s="591"/>
    </row>
    <row r="43" spans="1:27" ht="29.25" hidden="1" customHeight="1">
      <c r="B43" s="891" t="s">
        <v>94</v>
      </c>
      <c r="C43" s="892"/>
      <c r="D43" s="928">
        <v>0</v>
      </c>
      <c r="E43" s="929"/>
      <c r="F43" s="568"/>
      <c r="J43" s="590" t="s">
        <v>20</v>
      </c>
      <c r="K43" s="594">
        <f>'②　加入月'!K6</f>
        <v>0</v>
      </c>
      <c r="L43" s="594"/>
      <c r="M43" s="590">
        <f>D44/12*K43</f>
        <v>0</v>
      </c>
      <c r="N43" s="590"/>
      <c r="O43" s="590">
        <f>M43/2</f>
        <v>0</v>
      </c>
      <c r="P43" s="594">
        <f>MAX(F7,F10,F13,F16,F19,F22,F25,F28,E49)-K43</f>
        <v>12</v>
      </c>
      <c r="Q43" s="901">
        <f>D44/12*P43</f>
        <v>0</v>
      </c>
      <c r="R43" s="901"/>
      <c r="S43" s="901"/>
      <c r="T43" s="591"/>
      <c r="U43" s="591"/>
    </row>
    <row r="44" spans="1:27" ht="29.25" hidden="1" customHeight="1" thickBot="1">
      <c r="B44" s="895" t="s">
        <v>95</v>
      </c>
      <c r="C44" s="896"/>
      <c r="D44" s="905">
        <v>0</v>
      </c>
      <c r="E44" s="906"/>
      <c r="F44" s="595"/>
      <c r="I44" s="916"/>
      <c r="J44" s="591"/>
    </row>
    <row r="45" spans="1:27" ht="29.25" hidden="1" customHeight="1">
      <c r="B45" s="926" t="s">
        <v>74</v>
      </c>
      <c r="C45" s="927"/>
      <c r="D45" s="903">
        <v>32000</v>
      </c>
      <c r="E45" s="904"/>
      <c r="F45" s="595"/>
      <c r="I45" s="916"/>
      <c r="J45" s="591"/>
    </row>
    <row r="46" spans="1:27" ht="29.25" hidden="1" customHeight="1">
      <c r="B46" s="897" t="s">
        <v>75</v>
      </c>
      <c r="C46" s="898"/>
      <c r="D46" s="901">
        <v>13000</v>
      </c>
      <c r="E46" s="902"/>
      <c r="F46" s="595"/>
    </row>
    <row r="47" spans="1:27" ht="29.25" hidden="1" customHeight="1" thickBot="1">
      <c r="B47" s="893" t="s">
        <v>76</v>
      </c>
      <c r="C47" s="894"/>
      <c r="D47" s="899">
        <f>ライブラリ!J7</f>
        <v>12500</v>
      </c>
      <c r="E47" s="900"/>
      <c r="F47" s="595"/>
    </row>
    <row r="48" spans="1:27" ht="13.5" hidden="1" thickBot="1"/>
    <row r="49" spans="2:5" ht="26.25" hidden="1" customHeight="1">
      <c r="B49" s="889" t="s">
        <v>79</v>
      </c>
      <c r="C49" s="890"/>
      <c r="D49" s="890"/>
      <c r="E49" s="596">
        <f>'②　加入月'!L6</f>
        <v>0</v>
      </c>
    </row>
    <row r="50" spans="2:5" ht="26.25" hidden="1" customHeight="1" thickBot="1">
      <c r="B50" s="887" t="s">
        <v>80</v>
      </c>
      <c r="C50" s="888"/>
      <c r="D50" s="888"/>
      <c r="E50" s="597">
        <f>'②　加入月'!M6</f>
        <v>0</v>
      </c>
    </row>
    <row r="51" spans="2:5" ht="26.25" customHeight="1"/>
  </sheetData>
  <sheetProtection algorithmName="SHA-512" hashValue="xx0SZk/ta3IzWCHb8sfoAIGclQFJIeNmjJtPqiMimJli1qYl+kE8Pt82P30RUymndjqtS2POJiRJPokIc8/X2g==" saltValue="tUmSfSHdj02i0IIgV8K0MA==" spinCount="100000" sheet="1" objects="1" scenarios="1"/>
  <mergeCells count="92">
    <mergeCell ref="Q43:S43"/>
    <mergeCell ref="Q42:S42"/>
    <mergeCell ref="P41:S41"/>
    <mergeCell ref="T36:T37"/>
    <mergeCell ref="W35:Y36"/>
    <mergeCell ref="U36:U37"/>
    <mergeCell ref="S36:S37"/>
    <mergeCell ref="S30:S31"/>
    <mergeCell ref="S28:S29"/>
    <mergeCell ref="P32:P34"/>
    <mergeCell ref="W13:X14"/>
    <mergeCell ref="T23:T24"/>
    <mergeCell ref="W16:X17"/>
    <mergeCell ref="T19:T20"/>
    <mergeCell ref="U19:U20"/>
    <mergeCell ref="T21:T22"/>
    <mergeCell ref="U21:U22"/>
    <mergeCell ref="S26:S27"/>
    <mergeCell ref="T30:T31"/>
    <mergeCell ref="U30:U31"/>
    <mergeCell ref="S12:U13"/>
    <mergeCell ref="U26:U27"/>
    <mergeCell ref="U15:U16"/>
    <mergeCell ref="C6:D6"/>
    <mergeCell ref="C13:D14"/>
    <mergeCell ref="C25:D26"/>
    <mergeCell ref="C28:D29"/>
    <mergeCell ref="F28:F29"/>
    <mergeCell ref="C16:D17"/>
    <mergeCell ref="F10:F11"/>
    <mergeCell ref="F7:F8"/>
    <mergeCell ref="C19:D20"/>
    <mergeCell ref="F22:F23"/>
    <mergeCell ref="W19:X20"/>
    <mergeCell ref="T28:T29"/>
    <mergeCell ref="U28:U29"/>
    <mergeCell ref="U17:U18"/>
    <mergeCell ref="T26:T27"/>
    <mergeCell ref="U23:U24"/>
    <mergeCell ref="T17:T18"/>
    <mergeCell ref="W7:X8"/>
    <mergeCell ref="B10:B12"/>
    <mergeCell ref="P10:P12"/>
    <mergeCell ref="B7:B9"/>
    <mergeCell ref="P7:P9"/>
    <mergeCell ref="C7:D8"/>
    <mergeCell ref="W10:X11"/>
    <mergeCell ref="C10:D11"/>
    <mergeCell ref="S7:U8"/>
    <mergeCell ref="S11:U11"/>
    <mergeCell ref="B13:B15"/>
    <mergeCell ref="F19:F20"/>
    <mergeCell ref="F13:F14"/>
    <mergeCell ref="I44:I45"/>
    <mergeCell ref="C22:D23"/>
    <mergeCell ref="F16:F17"/>
    <mergeCell ref="B28:B30"/>
    <mergeCell ref="B22:B24"/>
    <mergeCell ref="B41:C41"/>
    <mergeCell ref="B45:C45"/>
    <mergeCell ref="B16:B18"/>
    <mergeCell ref="B19:B21"/>
    <mergeCell ref="B25:B27"/>
    <mergeCell ref="D43:E43"/>
    <mergeCell ref="D41:E41"/>
    <mergeCell ref="B32:D34"/>
    <mergeCell ref="K41:O41"/>
    <mergeCell ref="D42:E42"/>
    <mergeCell ref="B42:C42"/>
    <mergeCell ref="P16:P18"/>
    <mergeCell ref="P22:P24"/>
    <mergeCell ref="P19:P21"/>
    <mergeCell ref="P28:P30"/>
    <mergeCell ref="P25:P27"/>
    <mergeCell ref="B50:D50"/>
    <mergeCell ref="B49:D49"/>
    <mergeCell ref="B43:C43"/>
    <mergeCell ref="B47:C47"/>
    <mergeCell ref="B44:C44"/>
    <mergeCell ref="B46:C46"/>
    <mergeCell ref="D47:E47"/>
    <mergeCell ref="D46:E46"/>
    <mergeCell ref="D45:E45"/>
    <mergeCell ref="D44:E44"/>
    <mergeCell ref="M2:M3"/>
    <mergeCell ref="O2:P3"/>
    <mergeCell ref="P13:P15"/>
    <mergeCell ref="F25:F26"/>
    <mergeCell ref="T2:U3"/>
    <mergeCell ref="T15:T16"/>
    <mergeCell ref="J2:K3"/>
    <mergeCell ref="S6:U6"/>
  </mergeCells>
  <phoneticPr fontId="2"/>
  <hyperlinks>
    <hyperlink ref="W16:X17" location="入力確認画面!A1" display="入力確認画面" xr:uid="{00000000-0004-0000-0500-000000000000}"/>
    <hyperlink ref="W10:X11" location="加入月数!A1" display="加入月数" xr:uid="{00000000-0004-0000-0500-000001000000}"/>
    <hyperlink ref="W13:X14" location="所得額!A1" display="所得額" xr:uid="{00000000-0004-0000-0500-000002000000}"/>
    <hyperlink ref="W19:X20" location="'限度額超過個人別税額 '!A1" display="限度額超過画面" xr:uid="{00000000-0004-0000-0500-000003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>
    <oddHeader>&amp;C国民健康保険税の見込額&amp;R※確定額ではありません。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Button 4">
              <controlPr defaultSize="0" print="0" autoFill="0" autoPict="0" macro="[0]!初期化">
                <anchor moveWithCells="1" sizeWithCells="1">
                  <from>
                    <xdr:col>22</xdr:col>
                    <xdr:colOff>0</xdr:colOff>
                    <xdr:row>5</xdr:row>
                    <xdr:rowOff>228600</xdr:rowOff>
                  </from>
                  <to>
                    <xdr:col>23</xdr:col>
                    <xdr:colOff>889000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36"/>
  <sheetViews>
    <sheetView showGridLines="0" zoomScale="70" zoomScaleNormal="70" zoomScaleSheetLayoutView="70" workbookViewId="0">
      <pane ySplit="30" topLeftCell="A63" activePane="bottomLeft" state="frozen"/>
      <selection activeCell="K35" sqref="K35"/>
      <selection pane="bottomLeft" activeCell="K4" sqref="K4"/>
    </sheetView>
  </sheetViews>
  <sheetFormatPr defaultColWidth="9" defaultRowHeight="16.5"/>
  <cols>
    <col min="1" max="1" width="1.26953125" style="623" customWidth="1"/>
    <col min="2" max="2" width="3" style="623" customWidth="1"/>
    <col min="3" max="4" width="11.7265625" style="623" customWidth="1"/>
    <col min="5" max="5" width="8" style="623" bestFit="1" customWidth="1"/>
    <col min="6" max="6" width="6.08984375" style="623" customWidth="1"/>
    <col min="7" max="7" width="11.90625" style="623" customWidth="1"/>
    <col min="8" max="8" width="11.7265625" style="623" customWidth="1"/>
    <col min="9" max="9" width="12.90625" style="623" customWidth="1"/>
    <col min="10" max="10" width="11.90625" style="623" customWidth="1"/>
    <col min="11" max="11" width="12.26953125" style="623" customWidth="1"/>
    <col min="12" max="12" width="3.08984375" style="623" hidden="1" customWidth="1"/>
    <col min="13" max="13" width="12.90625" style="623" customWidth="1"/>
    <col min="14" max="14" width="12.6328125" style="623" customWidth="1"/>
    <col min="15" max="15" width="1.36328125" style="623" customWidth="1"/>
    <col min="16" max="16" width="2.08984375" style="623" hidden="1" customWidth="1"/>
    <col min="17" max="19" width="11.7265625" style="623" hidden="1" customWidth="1"/>
    <col min="20" max="21" width="11.36328125" style="624" hidden="1" customWidth="1"/>
    <col min="22" max="24" width="0" style="623" hidden="1" customWidth="1"/>
    <col min="25" max="16384" width="9" style="623"/>
  </cols>
  <sheetData>
    <row r="1" spans="1:24" ht="7.5" customHeight="1" thickTop="1" thickBot="1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1"/>
      <c r="P1" s="622"/>
      <c r="Q1" s="622"/>
      <c r="R1" s="622"/>
    </row>
    <row r="2" spans="1:24" ht="30" customHeight="1" thickBot="1">
      <c r="A2" s="625"/>
      <c r="B2" s="626"/>
      <c r="C2" s="1024" t="s">
        <v>172</v>
      </c>
      <c r="D2" s="1025"/>
      <c r="E2" s="627"/>
      <c r="F2" s="628" t="s">
        <v>2</v>
      </c>
      <c r="G2" s="629" t="s">
        <v>170</v>
      </c>
      <c r="H2" s="630" t="s">
        <v>113</v>
      </c>
      <c r="I2" s="628" t="s">
        <v>112</v>
      </c>
      <c r="J2" s="628" t="s">
        <v>167</v>
      </c>
      <c r="K2" s="628" t="s">
        <v>121</v>
      </c>
      <c r="L2" s="631"/>
      <c r="M2" s="628" t="s">
        <v>171</v>
      </c>
      <c r="N2" s="632" t="s">
        <v>104</v>
      </c>
      <c r="O2" s="633"/>
      <c r="P2" s="622"/>
      <c r="Q2" s="634" t="s">
        <v>127</v>
      </c>
      <c r="R2" s="635" t="s">
        <v>128</v>
      </c>
      <c r="S2" s="635" t="s">
        <v>128</v>
      </c>
      <c r="W2" s="1026">
        <f ca="1">TODAY()</f>
        <v>45734</v>
      </c>
      <c r="X2" s="1026"/>
    </row>
    <row r="3" spans="1:24" ht="18.75" customHeight="1">
      <c r="A3" s="625"/>
      <c r="B3" s="1005">
        <v>1</v>
      </c>
      <c r="C3" s="1008" t="str">
        <f>IF(入力確認!I4=0," ",入力確認!I4)</f>
        <v>世帯主</v>
      </c>
      <c r="D3" s="1009"/>
      <c r="E3" s="636" t="s">
        <v>115</v>
      </c>
      <c r="F3" s="637">
        <f>入力確認!E4</f>
        <v>12</v>
      </c>
      <c r="G3" s="430">
        <f>入力確認!L4</f>
        <v>91260</v>
      </c>
      <c r="H3" s="638">
        <f>IF(F3=0,0,IF(C3="子ども",(ライブラリ!$D$7*0.8),IF(C3="未就学児",(ライブラリ!$D$7*0.5),ライブラリ!$D$7)))</f>
        <v>32000</v>
      </c>
      <c r="I3" s="639"/>
      <c r="J3" s="640">
        <f t="shared" ref="J3:J26" si="0">SUM(G3+H3)</f>
        <v>123260</v>
      </c>
      <c r="K3" s="640">
        <f>J3/12</f>
        <v>10271.666666666666</v>
      </c>
      <c r="L3" s="640"/>
      <c r="M3" s="640">
        <f t="shared" ref="M3:M26" si="1">J3/12*F3</f>
        <v>123260</v>
      </c>
      <c r="N3" s="1016">
        <f>SUM(M3:M5)</f>
        <v>186000</v>
      </c>
      <c r="O3" s="633"/>
      <c r="P3" s="622"/>
      <c r="Q3" s="641"/>
      <c r="R3" s="1038"/>
      <c r="S3" s="980"/>
      <c r="T3" s="1012" t="s">
        <v>64</v>
      </c>
      <c r="U3" s="1013"/>
      <c r="W3" s="1026"/>
      <c r="X3" s="1026"/>
    </row>
    <row r="4" spans="1:24" ht="18.75" customHeight="1" thickBot="1">
      <c r="A4" s="625"/>
      <c r="B4" s="1005"/>
      <c r="C4" s="1010"/>
      <c r="D4" s="1011"/>
      <c r="E4" s="642" t="s">
        <v>116</v>
      </c>
      <c r="F4" s="643">
        <f>入力確認!E4</f>
        <v>12</v>
      </c>
      <c r="G4" s="643">
        <f>入力確認!M4</f>
        <v>24570</v>
      </c>
      <c r="H4" s="644">
        <f>IF(F4=0,0,IF(C3="子ども",(ライブラリ!$G$7*0.8),IF(C3="未就学児",(ライブラリ!$G$7*0.5),ライブラリ!$G$7)))</f>
        <v>13000</v>
      </c>
      <c r="I4" s="645"/>
      <c r="J4" s="646">
        <f t="shared" si="0"/>
        <v>37570</v>
      </c>
      <c r="K4" s="646">
        <f>J4/12</f>
        <v>3130.8333333333335</v>
      </c>
      <c r="L4" s="646"/>
      <c r="M4" s="643">
        <f t="shared" si="1"/>
        <v>37570</v>
      </c>
      <c r="N4" s="1016"/>
      <c r="O4" s="633"/>
      <c r="P4" s="622"/>
      <c r="Q4" s="647"/>
      <c r="R4" s="1037"/>
      <c r="S4" s="979"/>
      <c r="T4" s="1014"/>
      <c r="U4" s="1015"/>
    </row>
    <row r="5" spans="1:24" ht="18.75" customHeight="1" thickTop="1" thickBot="1">
      <c r="A5" s="625"/>
      <c r="B5" s="1005"/>
      <c r="C5" s="648" t="str">
        <f>'④　１年間の保険税額'!C9</f>
        <v>総所得：</v>
      </c>
      <c r="D5" s="649">
        <f>'④　１年間の保険税額'!D9</f>
        <v>1600000</v>
      </c>
      <c r="E5" s="650" t="s">
        <v>117</v>
      </c>
      <c r="F5" s="651">
        <f>入力確認!H4</f>
        <v>9</v>
      </c>
      <c r="G5" s="652">
        <f>入力確認!N4</f>
        <v>21060.000000000004</v>
      </c>
      <c r="H5" s="653">
        <f>IF(F5=0,0,ライブラリ!J7)</f>
        <v>12500</v>
      </c>
      <c r="I5" s="654"/>
      <c r="J5" s="655">
        <f t="shared" si="0"/>
        <v>33560</v>
      </c>
      <c r="K5" s="655">
        <f>J5/12</f>
        <v>2796.6666666666665</v>
      </c>
      <c r="L5" s="655"/>
      <c r="M5" s="656">
        <f t="shared" si="1"/>
        <v>25170</v>
      </c>
      <c r="N5" s="1016"/>
      <c r="O5" s="633"/>
      <c r="P5" s="622"/>
      <c r="Q5" s="657"/>
      <c r="R5" s="1036"/>
      <c r="S5" s="978"/>
    </row>
    <row r="6" spans="1:24" ht="18.75" customHeight="1" thickBot="1">
      <c r="A6" s="625"/>
      <c r="B6" s="1005">
        <v>2</v>
      </c>
      <c r="C6" s="1008" t="str">
        <f>IF(入力確認!I5=0," ",入力確認!I5)</f>
        <v xml:space="preserve"> </v>
      </c>
      <c r="D6" s="1009"/>
      <c r="E6" s="636" t="s">
        <v>115</v>
      </c>
      <c r="F6" s="640">
        <f>入力確認!E5</f>
        <v>0</v>
      </c>
      <c r="G6" s="658">
        <f>入力確認!L5</f>
        <v>0</v>
      </c>
      <c r="H6" s="638">
        <f>IF(F6=0,0,IF(C6="子ども",(ライブラリ!$D$7*0.8),ライブラリ!$D$7))</f>
        <v>0</v>
      </c>
      <c r="I6" s="639"/>
      <c r="J6" s="640">
        <f t="shared" si="0"/>
        <v>0</v>
      </c>
      <c r="K6" s="640">
        <f t="shared" ref="K6:K26" si="2">J6/12</f>
        <v>0</v>
      </c>
      <c r="L6" s="640"/>
      <c r="M6" s="640">
        <f t="shared" si="1"/>
        <v>0</v>
      </c>
      <c r="N6" s="1016">
        <f>SUM(M6:M8)</f>
        <v>0</v>
      </c>
      <c r="O6" s="633"/>
      <c r="P6" s="622"/>
      <c r="Q6" s="659"/>
      <c r="R6" s="1037"/>
      <c r="S6" s="979"/>
      <c r="T6" s="1019" t="s">
        <v>15</v>
      </c>
      <c r="U6" s="1020"/>
      <c r="V6" s="1027" t="s">
        <v>142</v>
      </c>
      <c r="W6" s="1028"/>
      <c r="X6" s="1029"/>
    </row>
    <row r="7" spans="1:24" ht="18.75" customHeight="1" thickBot="1">
      <c r="A7" s="625"/>
      <c r="B7" s="1005"/>
      <c r="C7" s="1010"/>
      <c r="D7" s="1011"/>
      <c r="E7" s="660" t="s">
        <v>116</v>
      </c>
      <c r="F7" s="661">
        <f>入力確認!E5</f>
        <v>0</v>
      </c>
      <c r="G7" s="661">
        <f>入力確認!M5</f>
        <v>0</v>
      </c>
      <c r="H7" s="644">
        <f>IF(F7=0,0,IF(C6="子ども",(ライブラリ!$G$7*0.8),ライブラリ!$G$7))</f>
        <v>0</v>
      </c>
      <c r="I7" s="662"/>
      <c r="J7" s="661">
        <f t="shared" si="0"/>
        <v>0</v>
      </c>
      <c r="K7" s="646">
        <f t="shared" si="2"/>
        <v>0</v>
      </c>
      <c r="L7" s="661"/>
      <c r="M7" s="643">
        <f t="shared" si="1"/>
        <v>0</v>
      </c>
      <c r="N7" s="1016"/>
      <c r="O7" s="633"/>
      <c r="P7" s="622"/>
      <c r="Q7" s="641"/>
      <c r="R7" s="1041"/>
      <c r="S7" s="981"/>
      <c r="T7" s="1021"/>
      <c r="U7" s="1022"/>
      <c r="V7" s="1030">
        <f>N28/W9</f>
        <v>23225</v>
      </c>
      <c r="W7" s="1031"/>
      <c r="X7" s="1032"/>
    </row>
    <row r="8" spans="1:24" ht="18.75" customHeight="1" thickTop="1" thickBot="1">
      <c r="A8" s="625"/>
      <c r="B8" s="1005"/>
      <c r="C8" s="648" t="str">
        <f>'④　１年間の保険税額'!C12</f>
        <v xml:space="preserve"> </v>
      </c>
      <c r="D8" s="649" t="str">
        <f>'④　１年間の保険税額'!D12</f>
        <v xml:space="preserve"> </v>
      </c>
      <c r="E8" s="663" t="s">
        <v>117</v>
      </c>
      <c r="F8" s="655">
        <f>入力確認!H5</f>
        <v>0</v>
      </c>
      <c r="G8" s="653">
        <f>入力確認!N5</f>
        <v>0</v>
      </c>
      <c r="H8" s="653">
        <f>IF(F8=0,0,ライブラリ!J7)</f>
        <v>0</v>
      </c>
      <c r="I8" s="654"/>
      <c r="J8" s="664">
        <f t="shared" si="0"/>
        <v>0</v>
      </c>
      <c r="K8" s="655">
        <f t="shared" si="2"/>
        <v>0</v>
      </c>
      <c r="L8" s="655"/>
      <c r="M8" s="656">
        <f t="shared" si="1"/>
        <v>0</v>
      </c>
      <c r="N8" s="1016"/>
      <c r="O8" s="633"/>
      <c r="P8" s="622"/>
      <c r="Q8" s="647"/>
      <c r="R8" s="1041"/>
      <c r="S8" s="982"/>
      <c r="V8" s="1033"/>
      <c r="W8" s="1034"/>
      <c r="X8" s="1035"/>
    </row>
    <row r="9" spans="1:24" ht="18.75" customHeight="1">
      <c r="A9" s="625"/>
      <c r="B9" s="1005">
        <v>3</v>
      </c>
      <c r="C9" s="1008" t="str">
        <f>IF(入力確認!I6=0," ",入力確認!I6)</f>
        <v xml:space="preserve"> </v>
      </c>
      <c r="D9" s="1009"/>
      <c r="E9" s="636" t="s">
        <v>115</v>
      </c>
      <c r="F9" s="640">
        <f>入力確認!E6</f>
        <v>0</v>
      </c>
      <c r="G9" s="640">
        <f>入力確認!L6</f>
        <v>0</v>
      </c>
      <c r="H9" s="638">
        <f>IF(F9=0,0,IF(C9="子ども",(ライブラリ!$D$7*0.8),ライブラリ!$D$7))</f>
        <v>0</v>
      </c>
      <c r="I9" s="639"/>
      <c r="J9" s="640">
        <f t="shared" si="0"/>
        <v>0</v>
      </c>
      <c r="K9" s="640">
        <f t="shared" si="2"/>
        <v>0</v>
      </c>
      <c r="L9" s="640"/>
      <c r="M9" s="640">
        <f t="shared" si="1"/>
        <v>0</v>
      </c>
      <c r="N9" s="1016">
        <f>SUM(M9:M11)</f>
        <v>0</v>
      </c>
      <c r="O9" s="633"/>
      <c r="P9" s="622"/>
      <c r="Q9" s="657"/>
      <c r="R9" s="1036"/>
      <c r="S9" s="978"/>
      <c r="T9" s="1018"/>
      <c r="U9" s="1018"/>
      <c r="V9" s="665"/>
      <c r="W9" s="666">
        <v>8</v>
      </c>
      <c r="X9" s="667" t="s">
        <v>143</v>
      </c>
    </row>
    <row r="10" spans="1:24" ht="18.75" customHeight="1" thickBot="1">
      <c r="A10" s="625"/>
      <c r="B10" s="1005"/>
      <c r="C10" s="1010"/>
      <c r="D10" s="1011"/>
      <c r="E10" s="642" t="s">
        <v>116</v>
      </c>
      <c r="F10" s="661">
        <f>入力確認!E6</f>
        <v>0</v>
      </c>
      <c r="G10" s="668">
        <f>入力確認!M6</f>
        <v>0</v>
      </c>
      <c r="H10" s="644">
        <f>IF(F10=0,0,IF(C9="子ども",(ライブラリ!$G$7*0.8),ライブラリ!$G$7))</f>
        <v>0</v>
      </c>
      <c r="I10" s="662"/>
      <c r="J10" s="661">
        <f t="shared" si="0"/>
        <v>0</v>
      </c>
      <c r="K10" s="646">
        <f t="shared" si="2"/>
        <v>0</v>
      </c>
      <c r="L10" s="661"/>
      <c r="M10" s="643">
        <f t="shared" si="1"/>
        <v>0</v>
      </c>
      <c r="N10" s="1016"/>
      <c r="O10" s="633"/>
      <c r="P10" s="622"/>
      <c r="Q10" s="659"/>
      <c r="R10" s="1037"/>
      <c r="S10" s="979"/>
      <c r="T10" s="1018"/>
      <c r="U10" s="1018"/>
      <c r="V10" s="669"/>
      <c r="W10" s="670"/>
      <c r="X10" s="670"/>
    </row>
    <row r="11" spans="1:24" ht="18.75" customHeight="1" thickTop="1" thickBot="1">
      <c r="A11" s="625"/>
      <c r="B11" s="1005"/>
      <c r="C11" s="648" t="str">
        <f>'④　１年間の保険税額'!C15</f>
        <v xml:space="preserve"> </v>
      </c>
      <c r="D11" s="649" t="str">
        <f>'④　１年間の保険税額'!D15</f>
        <v xml:space="preserve"> </v>
      </c>
      <c r="E11" s="650" t="s">
        <v>117</v>
      </c>
      <c r="F11" s="655">
        <f>入力確認!H6</f>
        <v>0</v>
      </c>
      <c r="G11" s="653">
        <f>入力確認!N6</f>
        <v>0</v>
      </c>
      <c r="H11" s="653">
        <f>IF(F11=0,0,ライブラリ!J7)</f>
        <v>0</v>
      </c>
      <c r="I11" s="654"/>
      <c r="J11" s="655">
        <f t="shared" si="0"/>
        <v>0</v>
      </c>
      <c r="K11" s="655">
        <f t="shared" si="2"/>
        <v>0</v>
      </c>
      <c r="L11" s="655"/>
      <c r="M11" s="656">
        <f t="shared" si="1"/>
        <v>0</v>
      </c>
      <c r="N11" s="1016"/>
      <c r="O11" s="633"/>
      <c r="P11" s="622"/>
      <c r="Q11" s="641"/>
      <c r="R11" s="1036"/>
      <c r="S11" s="978"/>
      <c r="V11" s="1027" t="s">
        <v>144</v>
      </c>
      <c r="W11" s="1028"/>
      <c r="X11" s="1029"/>
    </row>
    <row r="12" spans="1:24" ht="18.75" customHeight="1">
      <c r="A12" s="625"/>
      <c r="B12" s="1005">
        <v>4</v>
      </c>
      <c r="C12" s="1008" t="str">
        <f>IF(入力確認!I7=0," ",入力確認!I7)</f>
        <v xml:space="preserve"> </v>
      </c>
      <c r="D12" s="1009"/>
      <c r="E12" s="636" t="s">
        <v>115</v>
      </c>
      <c r="F12" s="640">
        <f>入力確認!E7</f>
        <v>0</v>
      </c>
      <c r="G12" s="658">
        <f>入力確認!L7</f>
        <v>0</v>
      </c>
      <c r="H12" s="638">
        <f>IF(F12=0,0,IF(C12="子ども",(ライブラリ!$D$7*0.8),ライブラリ!$D$7))</f>
        <v>0</v>
      </c>
      <c r="I12" s="639"/>
      <c r="J12" s="640">
        <f t="shared" si="0"/>
        <v>0</v>
      </c>
      <c r="K12" s="640">
        <f t="shared" si="2"/>
        <v>0</v>
      </c>
      <c r="L12" s="640"/>
      <c r="M12" s="640">
        <f t="shared" si="1"/>
        <v>0</v>
      </c>
      <c r="N12" s="1016">
        <f>SUM(M12:M14)</f>
        <v>0</v>
      </c>
      <c r="O12" s="633"/>
      <c r="P12" s="622"/>
      <c r="Q12" s="647"/>
      <c r="R12" s="1037"/>
      <c r="S12" s="979"/>
      <c r="V12" s="1030">
        <f>N28/W14</f>
        <v>15483.333333333334</v>
      </c>
      <c r="W12" s="1031"/>
      <c r="X12" s="1032"/>
    </row>
    <row r="13" spans="1:24" ht="18.75" customHeight="1" thickBot="1">
      <c r="A13" s="625"/>
      <c r="B13" s="1005"/>
      <c r="C13" s="1010"/>
      <c r="D13" s="1011"/>
      <c r="E13" s="642" t="s">
        <v>116</v>
      </c>
      <c r="F13" s="661">
        <f>入力確認!E7</f>
        <v>0</v>
      </c>
      <c r="G13" s="661">
        <f>入力確認!M7</f>
        <v>0</v>
      </c>
      <c r="H13" s="644">
        <f>IF(F13=0,0,IF(C12="子ども",(ライブラリ!$G$7*0.8),ライブラリ!$G$7))</f>
        <v>0</v>
      </c>
      <c r="I13" s="662"/>
      <c r="J13" s="661">
        <f t="shared" si="0"/>
        <v>0</v>
      </c>
      <c r="K13" s="646">
        <f t="shared" si="2"/>
        <v>0</v>
      </c>
      <c r="L13" s="661"/>
      <c r="M13" s="643">
        <f t="shared" si="1"/>
        <v>0</v>
      </c>
      <c r="N13" s="1016"/>
      <c r="O13" s="633"/>
      <c r="P13" s="622"/>
      <c r="Q13" s="657"/>
      <c r="R13" s="1036"/>
      <c r="S13" s="978"/>
      <c r="V13" s="1033"/>
      <c r="W13" s="1034"/>
      <c r="X13" s="1035"/>
    </row>
    <row r="14" spans="1:24" ht="18.75" customHeight="1" thickTop="1">
      <c r="A14" s="625"/>
      <c r="B14" s="1005"/>
      <c r="C14" s="648" t="str">
        <f>'④　１年間の保険税額'!C18</f>
        <v xml:space="preserve"> </v>
      </c>
      <c r="D14" s="649" t="str">
        <f>'④　１年間の保険税額'!D18</f>
        <v xml:space="preserve"> </v>
      </c>
      <c r="E14" s="650" t="s">
        <v>117</v>
      </c>
      <c r="F14" s="655">
        <f>入力確認!H7</f>
        <v>0</v>
      </c>
      <c r="G14" s="653">
        <f>入力確認!N7</f>
        <v>0</v>
      </c>
      <c r="H14" s="653">
        <f>IF(F14=0,0,ライブラリ!J7)</f>
        <v>0</v>
      </c>
      <c r="I14" s="654"/>
      <c r="J14" s="655">
        <f t="shared" si="0"/>
        <v>0</v>
      </c>
      <c r="K14" s="655">
        <f t="shared" si="2"/>
        <v>0</v>
      </c>
      <c r="L14" s="655"/>
      <c r="M14" s="656">
        <f t="shared" si="1"/>
        <v>0</v>
      </c>
      <c r="N14" s="1016"/>
      <c r="O14" s="633"/>
      <c r="P14" s="622"/>
      <c r="Q14" s="647"/>
      <c r="R14" s="1037"/>
      <c r="S14" s="979"/>
      <c r="V14" s="671"/>
      <c r="W14" s="672">
        <v>12</v>
      </c>
      <c r="X14" s="671" t="s">
        <v>145</v>
      </c>
    </row>
    <row r="15" spans="1:24" ht="18.75" customHeight="1">
      <c r="A15" s="625"/>
      <c r="B15" s="1005">
        <v>5</v>
      </c>
      <c r="C15" s="1008" t="str">
        <f>IF(入力確認!I8=0," ",入力確認!I8)</f>
        <v xml:space="preserve"> </v>
      </c>
      <c r="D15" s="1009"/>
      <c r="E15" s="636" t="s">
        <v>115</v>
      </c>
      <c r="F15" s="637">
        <f>入力確認!E8</f>
        <v>0</v>
      </c>
      <c r="G15" s="637">
        <f>入力確認!L8</f>
        <v>0</v>
      </c>
      <c r="H15" s="638">
        <f>IF(F15=0,0,IF(C15="子ども",(ライブラリ!$D$7*0.8),ライブラリ!$D$7))</f>
        <v>0</v>
      </c>
      <c r="I15" s="673"/>
      <c r="J15" s="637">
        <f t="shared" si="0"/>
        <v>0</v>
      </c>
      <c r="K15" s="640">
        <f t="shared" si="2"/>
        <v>0</v>
      </c>
      <c r="L15" s="637"/>
      <c r="M15" s="640">
        <f t="shared" si="1"/>
        <v>0</v>
      </c>
      <c r="N15" s="1016">
        <f>SUM(M15:M17)</f>
        <v>0</v>
      </c>
      <c r="O15" s="633"/>
      <c r="P15" s="622"/>
      <c r="Q15" s="657"/>
      <c r="R15" s="1036"/>
      <c r="S15" s="978"/>
    </row>
    <row r="16" spans="1:24" ht="18.75" customHeight="1" thickBot="1">
      <c r="A16" s="625"/>
      <c r="B16" s="1005"/>
      <c r="C16" s="1010"/>
      <c r="D16" s="1011"/>
      <c r="E16" s="642" t="s">
        <v>116</v>
      </c>
      <c r="F16" s="661">
        <f>入力確認!E8</f>
        <v>0</v>
      </c>
      <c r="G16" s="668">
        <f>入力確認!M8</f>
        <v>0</v>
      </c>
      <c r="H16" s="644">
        <f>IF(F16=0,0,IF(C15="子ども",(ライブラリ!$G$7*0.8),ライブラリ!$G$7))</f>
        <v>0</v>
      </c>
      <c r="I16" s="662"/>
      <c r="J16" s="661">
        <f t="shared" si="0"/>
        <v>0</v>
      </c>
      <c r="K16" s="646">
        <f t="shared" si="2"/>
        <v>0</v>
      </c>
      <c r="L16" s="661"/>
      <c r="M16" s="643">
        <f t="shared" si="1"/>
        <v>0</v>
      </c>
      <c r="N16" s="1023"/>
      <c r="O16" s="633"/>
      <c r="P16" s="622"/>
      <c r="Q16" s="659"/>
      <c r="R16" s="1037"/>
      <c r="S16" s="979"/>
    </row>
    <row r="17" spans="1:23" ht="18.75" customHeight="1" thickTop="1">
      <c r="A17" s="625"/>
      <c r="B17" s="1005"/>
      <c r="C17" s="648" t="str">
        <f>'④　１年間の保険税額'!C21</f>
        <v xml:space="preserve"> </v>
      </c>
      <c r="D17" s="649" t="str">
        <f>'④　１年間の保険税額'!D21</f>
        <v xml:space="preserve"> </v>
      </c>
      <c r="E17" s="650" t="s">
        <v>117</v>
      </c>
      <c r="F17" s="655">
        <f>入力確認!H8</f>
        <v>0</v>
      </c>
      <c r="G17" s="653">
        <f>入力確認!N8</f>
        <v>0</v>
      </c>
      <c r="H17" s="653">
        <f>IF(F17=0,0,ライブラリ!J7)</f>
        <v>0</v>
      </c>
      <c r="I17" s="654"/>
      <c r="J17" s="655">
        <f t="shared" si="0"/>
        <v>0</v>
      </c>
      <c r="K17" s="655">
        <f t="shared" si="2"/>
        <v>0</v>
      </c>
      <c r="L17" s="655"/>
      <c r="M17" s="656">
        <f t="shared" si="1"/>
        <v>0</v>
      </c>
      <c r="N17" s="1016"/>
      <c r="O17" s="633"/>
      <c r="P17" s="622"/>
      <c r="Q17" s="641"/>
      <c r="R17" s="1041"/>
      <c r="S17" s="983"/>
    </row>
    <row r="18" spans="1:23" ht="18.75" customHeight="1">
      <c r="A18" s="625"/>
      <c r="B18" s="1005">
        <v>6</v>
      </c>
      <c r="C18" s="1008" t="str">
        <f>IF(入力確認!I9=0," ",入力確認!I9)</f>
        <v xml:space="preserve"> </v>
      </c>
      <c r="D18" s="1009"/>
      <c r="E18" s="636" t="s">
        <v>115</v>
      </c>
      <c r="F18" s="637">
        <f>入力確認!E9</f>
        <v>0</v>
      </c>
      <c r="G18" s="430">
        <f>入力確認!L9</f>
        <v>0</v>
      </c>
      <c r="H18" s="638">
        <f>IF(F18=0,0,IF(C18="子ども",(ライブラリ!$D$7*0.8),ライブラリ!$D$7))</f>
        <v>0</v>
      </c>
      <c r="I18" s="673"/>
      <c r="J18" s="637">
        <f t="shared" si="0"/>
        <v>0</v>
      </c>
      <c r="K18" s="640">
        <f t="shared" si="2"/>
        <v>0</v>
      </c>
      <c r="L18" s="637"/>
      <c r="M18" s="640">
        <f t="shared" si="1"/>
        <v>0</v>
      </c>
      <c r="N18" s="1016">
        <f>SUM(M18:M20)</f>
        <v>0</v>
      </c>
      <c r="O18" s="633"/>
      <c r="P18" s="622"/>
      <c r="Q18" s="659"/>
      <c r="R18" s="1037"/>
      <c r="S18" s="979"/>
    </row>
    <row r="19" spans="1:23" ht="18.75" customHeight="1" thickBot="1">
      <c r="A19" s="625"/>
      <c r="B19" s="1005"/>
      <c r="C19" s="1010"/>
      <c r="D19" s="1011"/>
      <c r="E19" s="642" t="s">
        <v>116</v>
      </c>
      <c r="F19" s="661">
        <f>入力確認!E9</f>
        <v>0</v>
      </c>
      <c r="G19" s="661">
        <f>入力確認!M9</f>
        <v>0</v>
      </c>
      <c r="H19" s="644">
        <f>IF(F19=0,0,IF(C18="子ども",(ライブラリ!$G$7*0.8),ライブラリ!$G$7))</f>
        <v>0</v>
      </c>
      <c r="I19" s="662"/>
      <c r="J19" s="661">
        <f t="shared" si="0"/>
        <v>0</v>
      </c>
      <c r="K19" s="646">
        <f t="shared" si="2"/>
        <v>0</v>
      </c>
      <c r="L19" s="661"/>
      <c r="M19" s="643">
        <f t="shared" si="1"/>
        <v>0</v>
      </c>
      <c r="N19" s="1023"/>
      <c r="O19" s="633"/>
      <c r="P19" s="625"/>
      <c r="Q19" s="674"/>
      <c r="R19" s="984"/>
      <c r="S19" s="984"/>
      <c r="T19" s="675"/>
      <c r="U19" s="675"/>
      <c r="V19" s="622"/>
    </row>
    <row r="20" spans="1:23" ht="18.75" customHeight="1" thickTop="1" thickBot="1">
      <c r="A20" s="625"/>
      <c r="B20" s="1005"/>
      <c r="C20" s="648" t="str">
        <f>'④　１年間の保険税額'!C24</f>
        <v xml:space="preserve"> </v>
      </c>
      <c r="D20" s="649" t="str">
        <f>'④　１年間の保険税額'!D24</f>
        <v xml:space="preserve"> </v>
      </c>
      <c r="E20" s="650" t="s">
        <v>117</v>
      </c>
      <c r="F20" s="655">
        <f>入力確認!H9</f>
        <v>0</v>
      </c>
      <c r="G20" s="653">
        <f>入力確認!N9</f>
        <v>0</v>
      </c>
      <c r="H20" s="653">
        <f>IF(F20=0,0,ライブラリ!J7)</f>
        <v>0</v>
      </c>
      <c r="I20" s="654"/>
      <c r="J20" s="655">
        <f t="shared" si="0"/>
        <v>0</v>
      </c>
      <c r="K20" s="655">
        <f t="shared" si="2"/>
        <v>0</v>
      </c>
      <c r="L20" s="655"/>
      <c r="M20" s="656">
        <f t="shared" si="1"/>
        <v>0</v>
      </c>
      <c r="N20" s="1016"/>
      <c r="O20" s="633"/>
      <c r="P20" s="625"/>
      <c r="Q20" s="676"/>
      <c r="R20" s="985"/>
      <c r="S20" s="985"/>
      <c r="T20" s="675"/>
      <c r="U20" s="675"/>
      <c r="V20" s="622"/>
    </row>
    <row r="21" spans="1:23" ht="18.75" customHeight="1" thickBot="1">
      <c r="A21" s="625"/>
      <c r="B21" s="1005">
        <v>7</v>
      </c>
      <c r="C21" s="1008" t="str">
        <f>IF(入力確認!I10=0," ",入力確認!I10)</f>
        <v xml:space="preserve"> </v>
      </c>
      <c r="D21" s="1009"/>
      <c r="E21" s="636" t="s">
        <v>115</v>
      </c>
      <c r="F21" s="637">
        <f>入力確認!E10</f>
        <v>0</v>
      </c>
      <c r="G21" s="677">
        <f>入力確認!L10</f>
        <v>0</v>
      </c>
      <c r="H21" s="638">
        <f>IF(F21=0,0,IF(C21="子ども",(ライブラリ!$D$7*0.8),ライブラリ!$D$7))</f>
        <v>0</v>
      </c>
      <c r="I21" s="673"/>
      <c r="J21" s="637">
        <f t="shared" si="0"/>
        <v>0</v>
      </c>
      <c r="K21" s="640">
        <f t="shared" si="2"/>
        <v>0</v>
      </c>
      <c r="L21" s="637"/>
      <c r="M21" s="640">
        <f t="shared" si="1"/>
        <v>0</v>
      </c>
      <c r="N21" s="1016">
        <f>SUM(M21:M23)</f>
        <v>0</v>
      </c>
      <c r="O21" s="633"/>
      <c r="P21" s="622"/>
    </row>
    <row r="22" spans="1:23" ht="18.75" customHeight="1" thickBot="1">
      <c r="A22" s="625"/>
      <c r="B22" s="1006"/>
      <c r="C22" s="1010"/>
      <c r="D22" s="1011"/>
      <c r="E22" s="642" t="s">
        <v>116</v>
      </c>
      <c r="F22" s="661">
        <f>入力確認!E10</f>
        <v>0</v>
      </c>
      <c r="G22" s="661">
        <f>入力確認!M10</f>
        <v>0</v>
      </c>
      <c r="H22" s="644">
        <f>IF(F22=0,0,IF(C21="子ども",(ライブラリ!$G$7*0.8),ライブラリ!$G$7))</f>
        <v>0</v>
      </c>
      <c r="I22" s="662"/>
      <c r="J22" s="661">
        <f t="shared" si="0"/>
        <v>0</v>
      </c>
      <c r="K22" s="646">
        <f t="shared" si="2"/>
        <v>0</v>
      </c>
      <c r="L22" s="661"/>
      <c r="M22" s="643">
        <f t="shared" si="1"/>
        <v>0</v>
      </c>
      <c r="N22" s="1017"/>
      <c r="O22" s="633"/>
      <c r="P22" s="622"/>
      <c r="Q22" s="1042"/>
      <c r="R22" s="1043"/>
      <c r="S22" s="980"/>
    </row>
    <row r="23" spans="1:23" ht="18.75" customHeight="1" thickTop="1">
      <c r="A23" s="625"/>
      <c r="B23" s="1006"/>
      <c r="C23" s="648" t="str">
        <f>'④　１年間の保険税額'!C27</f>
        <v xml:space="preserve"> </v>
      </c>
      <c r="D23" s="649" t="str">
        <f>'④　１年間の保険税額'!D27</f>
        <v xml:space="preserve"> </v>
      </c>
      <c r="E23" s="650" t="s">
        <v>117</v>
      </c>
      <c r="F23" s="664">
        <f>入力確認!H10</f>
        <v>0</v>
      </c>
      <c r="G23" s="678">
        <f>入力確認!N10</f>
        <v>0</v>
      </c>
      <c r="H23" s="653">
        <f>IF(F23=0,0,ライブラリ!J7)</f>
        <v>0</v>
      </c>
      <c r="I23" s="679"/>
      <c r="J23" s="664">
        <f t="shared" si="0"/>
        <v>0</v>
      </c>
      <c r="K23" s="655">
        <f t="shared" si="2"/>
        <v>0</v>
      </c>
      <c r="L23" s="664"/>
      <c r="M23" s="656">
        <f t="shared" si="1"/>
        <v>0</v>
      </c>
      <c r="N23" s="1016"/>
      <c r="O23" s="633"/>
      <c r="P23" s="622"/>
      <c r="Q23" s="1004"/>
      <c r="R23" s="982"/>
      <c r="S23" s="979"/>
    </row>
    <row r="24" spans="1:23" ht="18.75" customHeight="1">
      <c r="A24" s="625"/>
      <c r="B24" s="1005">
        <v>8</v>
      </c>
      <c r="C24" s="1008" t="str">
        <f>IF(入力確認!I11=0," ",入力確認!I11)</f>
        <v xml:space="preserve"> </v>
      </c>
      <c r="D24" s="1009"/>
      <c r="E24" s="636" t="s">
        <v>115</v>
      </c>
      <c r="F24" s="637">
        <f>入力確認!E11</f>
        <v>0</v>
      </c>
      <c r="G24" s="677">
        <f>入力確認!L11</f>
        <v>0</v>
      </c>
      <c r="H24" s="638">
        <f>IF(F24=0,0,IF(C24="子ども",(ライブラリ!$D$7*0.8),ライブラリ!$D$7))</f>
        <v>0</v>
      </c>
      <c r="I24" s="673"/>
      <c r="J24" s="637">
        <f t="shared" si="0"/>
        <v>0</v>
      </c>
      <c r="K24" s="640">
        <f t="shared" si="2"/>
        <v>0</v>
      </c>
      <c r="L24" s="637"/>
      <c r="M24" s="640">
        <f t="shared" si="1"/>
        <v>0</v>
      </c>
      <c r="N24" s="1016">
        <f>SUM(M24:M26)</f>
        <v>0</v>
      </c>
      <c r="O24" s="633"/>
      <c r="P24" s="622"/>
      <c r="Q24" s="1003"/>
      <c r="R24" s="981"/>
      <c r="S24" s="978"/>
    </row>
    <row r="25" spans="1:23" ht="18.75" customHeight="1" thickBot="1">
      <c r="A25" s="625"/>
      <c r="B25" s="1006"/>
      <c r="C25" s="1010"/>
      <c r="D25" s="1011"/>
      <c r="E25" s="642" t="s">
        <v>116</v>
      </c>
      <c r="F25" s="661">
        <f>入力確認!E11</f>
        <v>0</v>
      </c>
      <c r="G25" s="661">
        <f>入力確認!M11</f>
        <v>0</v>
      </c>
      <c r="H25" s="644">
        <f>IF(F25=0,0,IF(C24="子ども",(ライブラリ!$G$7*0.8),ライブラリ!$G$7))</f>
        <v>0</v>
      </c>
      <c r="I25" s="662"/>
      <c r="J25" s="661">
        <f t="shared" si="0"/>
        <v>0</v>
      </c>
      <c r="K25" s="646">
        <f t="shared" si="2"/>
        <v>0</v>
      </c>
      <c r="L25" s="661"/>
      <c r="M25" s="643">
        <f t="shared" si="1"/>
        <v>0</v>
      </c>
      <c r="N25" s="1039"/>
      <c r="O25" s="633"/>
      <c r="P25" s="622"/>
      <c r="Q25" s="1004"/>
      <c r="R25" s="982"/>
      <c r="S25" s="979"/>
    </row>
    <row r="26" spans="1:23" ht="18.75" customHeight="1" thickTop="1" thickBot="1">
      <c r="A26" s="625"/>
      <c r="B26" s="1007"/>
      <c r="C26" s="680" t="str">
        <f>'④　１年間の保険税額'!C30</f>
        <v xml:space="preserve"> </v>
      </c>
      <c r="D26" s="681" t="str">
        <f>'④　１年間の保険税額'!D30</f>
        <v xml:space="preserve"> </v>
      </c>
      <c r="E26" s="650" t="s">
        <v>117</v>
      </c>
      <c r="F26" s="682">
        <f>入力確認!H11</f>
        <v>0</v>
      </c>
      <c r="G26" s="683">
        <f>入力確認!N11</f>
        <v>0</v>
      </c>
      <c r="H26" s="678">
        <f>IF(F26=0,0,ライブラリ!J7)</f>
        <v>0</v>
      </c>
      <c r="I26" s="684"/>
      <c r="J26" s="682">
        <f t="shared" si="0"/>
        <v>0</v>
      </c>
      <c r="K26" s="664">
        <f t="shared" si="2"/>
        <v>0</v>
      </c>
      <c r="L26" s="682"/>
      <c r="M26" s="685">
        <f t="shared" si="1"/>
        <v>0</v>
      </c>
      <c r="N26" s="1040"/>
      <c r="O26" s="633"/>
      <c r="P26" s="622"/>
      <c r="Q26" s="1003"/>
      <c r="R26" s="981"/>
      <c r="S26" s="981"/>
    </row>
    <row r="27" spans="1:23" s="430" customFormat="1" ht="19.5" customHeight="1" thickBot="1">
      <c r="A27" s="686"/>
      <c r="B27" s="687"/>
      <c r="C27" s="688"/>
      <c r="D27" s="688"/>
      <c r="E27" s="689"/>
      <c r="F27" s="690"/>
      <c r="G27" s="691"/>
      <c r="H27" s="692"/>
      <c r="I27" s="691"/>
      <c r="J27" s="690"/>
      <c r="K27" s="689"/>
      <c r="L27" s="690"/>
      <c r="M27" s="690"/>
      <c r="N27" s="690"/>
      <c r="O27" s="693"/>
      <c r="P27" s="431"/>
      <c r="Q27" s="1004"/>
      <c r="R27" s="982"/>
      <c r="S27" s="982"/>
      <c r="T27" s="694"/>
      <c r="U27" s="694"/>
    </row>
    <row r="28" spans="1:23" ht="19.5" customHeight="1">
      <c r="A28" s="625"/>
      <c r="B28" s="994" t="s">
        <v>4</v>
      </c>
      <c r="C28" s="995"/>
      <c r="D28" s="996"/>
      <c r="E28" s="695" t="s">
        <v>115</v>
      </c>
      <c r="F28" s="696">
        <f>IF('②　加入月'!L6=0,MAX(F3,F6,F9,F12,F15,F18,F21,F24),'②　加入月'!L6)</f>
        <v>12</v>
      </c>
      <c r="G28" s="697">
        <f t="shared" ref="G28:H30" si="3">G3+G6+G9+G12+G15+G18+G21+G24</f>
        <v>91260</v>
      </c>
      <c r="H28" s="697">
        <f t="shared" si="3"/>
        <v>32000</v>
      </c>
      <c r="I28" s="698"/>
      <c r="J28" s="697">
        <f>SUM(G28:I28)</f>
        <v>123260</v>
      </c>
      <c r="K28" s="697">
        <f>J28/12</f>
        <v>10271.666666666666</v>
      </c>
      <c r="L28" s="699">
        <f>(M3+M6+M9+M12+M15+M18+M21+M24)+(I28/12*F28)</f>
        <v>123260</v>
      </c>
      <c r="M28" s="697">
        <f>IF(ROUNDDOWN(L28,-2)&gt;ライブラリ!D13,ライブラリ!D13,ROUNDDOWN(L28,-2))</f>
        <v>123200</v>
      </c>
      <c r="N28" s="991">
        <f>SUM(M28:M30)</f>
        <v>185800</v>
      </c>
      <c r="O28" s="633"/>
      <c r="P28" s="622"/>
      <c r="Q28" s="1003"/>
      <c r="R28" s="981"/>
      <c r="S28" s="978"/>
      <c r="T28" s="977" t="str">
        <f>IF(K28&gt;=ライブラリ!D19,"月割限度超過"," ")</f>
        <v xml:space="preserve"> </v>
      </c>
      <c r="U28" s="977"/>
    </row>
    <row r="29" spans="1:23" ht="19.5" customHeight="1">
      <c r="A29" s="625"/>
      <c r="B29" s="997"/>
      <c r="C29" s="998"/>
      <c r="D29" s="999"/>
      <c r="E29" s="700" t="s">
        <v>116</v>
      </c>
      <c r="F29" s="701">
        <f>IF('②　加入月'!L6=0,MAX(F4,F7,F10,F13,F16,F19,F22,F25),'②　加入月'!L6)</f>
        <v>12</v>
      </c>
      <c r="G29" s="702">
        <f t="shared" si="3"/>
        <v>24570</v>
      </c>
      <c r="H29" s="702">
        <f>H4+H7+H10+H13+H16+H19+H22+H25</f>
        <v>13000</v>
      </c>
      <c r="I29" s="703"/>
      <c r="J29" s="702">
        <f>SUM(G29:I29)</f>
        <v>37570</v>
      </c>
      <c r="K29" s="702">
        <f>J29/12</f>
        <v>3130.8333333333335</v>
      </c>
      <c r="L29" s="661">
        <f>(M4+M7+M10+M13+M16+M19+M22+M25)+(I29/12*F29)</f>
        <v>37570</v>
      </c>
      <c r="M29" s="702">
        <f>IF(ROUNDDOWN(L29,-2)&gt;ライブラリ!G13,ライブラリ!G13,ROUNDDOWN(L29,-2))</f>
        <v>37500</v>
      </c>
      <c r="N29" s="992"/>
      <c r="O29" s="633"/>
      <c r="P29" s="622"/>
      <c r="Q29" s="1004"/>
      <c r="R29" s="982"/>
      <c r="S29" s="979"/>
      <c r="T29" s="977" t="str">
        <f>IF(K29&gt;=ライブラリ!G19,"月割限度超過"," ")</f>
        <v xml:space="preserve"> </v>
      </c>
      <c r="U29" s="977"/>
    </row>
    <row r="30" spans="1:23" ht="19.5" customHeight="1" thickBot="1">
      <c r="A30" s="625"/>
      <c r="B30" s="1000"/>
      <c r="C30" s="1001"/>
      <c r="D30" s="1002"/>
      <c r="E30" s="704" t="s">
        <v>117</v>
      </c>
      <c r="F30" s="705">
        <f>IF('②　加入月'!M6=0,MAX(F5,F8,F11,F14,F17,F20,F23,F26),'②　加入月'!M6)</f>
        <v>9</v>
      </c>
      <c r="G30" s="706">
        <f t="shared" si="3"/>
        <v>21060.000000000004</v>
      </c>
      <c r="H30" s="706">
        <f t="shared" si="3"/>
        <v>12500</v>
      </c>
      <c r="I30" s="707"/>
      <c r="J30" s="706">
        <f>SUM(G30:I30)</f>
        <v>33560</v>
      </c>
      <c r="K30" s="706">
        <f>J30/12</f>
        <v>2796.6666666666665</v>
      </c>
      <c r="L30" s="682">
        <f>(M5+M8+M11+M14+M17+M20+M23+M26)+(I30/12*F30)</f>
        <v>25170</v>
      </c>
      <c r="M30" s="706">
        <f>IF(ROUNDDOWN(L30,-2)&gt;ライブラリ!J13,ライブラリ!J13,ROUNDDOWN(L30,-2))</f>
        <v>25100</v>
      </c>
      <c r="N30" s="993"/>
      <c r="O30" s="633"/>
      <c r="P30" s="622"/>
      <c r="Q30" s="1003"/>
      <c r="R30" s="981"/>
      <c r="S30" s="978"/>
      <c r="T30" s="977" t="str">
        <f>IF(K30&gt;=ライブラリ!J19,"月割限度超過"," ")</f>
        <v xml:space="preserve"> </v>
      </c>
      <c r="U30" s="977"/>
    </row>
    <row r="31" spans="1:23" ht="19.5" customHeight="1" thickBot="1">
      <c r="A31" s="708"/>
      <c r="B31" s="709"/>
      <c r="C31" s="709"/>
      <c r="D31" s="709"/>
      <c r="E31" s="709"/>
      <c r="F31" s="709"/>
      <c r="G31" s="709"/>
      <c r="H31" s="709"/>
      <c r="I31" s="709"/>
      <c r="J31" s="709"/>
      <c r="K31" s="709"/>
      <c r="L31" s="709"/>
      <c r="M31" s="709"/>
      <c r="N31" s="709"/>
      <c r="O31" s="710"/>
      <c r="P31" s="622"/>
      <c r="Q31" s="1004"/>
      <c r="R31" s="982"/>
      <c r="S31" s="979"/>
    </row>
    <row r="32" spans="1:23" ht="19.5" hidden="1" customHeight="1" thickTop="1" thickBot="1">
      <c r="A32" s="622"/>
      <c r="B32" s="711"/>
      <c r="C32" s="712" t="s">
        <v>175</v>
      </c>
      <c r="D32" s="712"/>
      <c r="E32" s="712"/>
      <c r="F32" s="712"/>
      <c r="G32" s="712"/>
      <c r="H32" s="713"/>
      <c r="I32" s="714"/>
      <c r="J32" s="715" t="s">
        <v>134</v>
      </c>
      <c r="K32" s="715" t="s">
        <v>134</v>
      </c>
      <c r="L32" s="715"/>
      <c r="M32" s="715" t="s">
        <v>135</v>
      </c>
      <c r="N32" s="716"/>
      <c r="O32" s="622"/>
      <c r="P32" s="622"/>
      <c r="Q32" s="986"/>
      <c r="R32" s="988"/>
      <c r="S32" s="983"/>
      <c r="V32" s="717"/>
      <c r="W32" s="717"/>
    </row>
    <row r="33" spans="1:23" ht="19.5" hidden="1" customHeight="1" thickBot="1">
      <c r="A33" s="622"/>
      <c r="B33" s="711"/>
      <c r="C33" s="718" t="s">
        <v>7</v>
      </c>
      <c r="D33" s="718"/>
      <c r="E33" s="718">
        <v>650000</v>
      </c>
      <c r="F33" s="718"/>
      <c r="H33" s="719"/>
      <c r="I33" s="720" t="s">
        <v>7</v>
      </c>
      <c r="J33" s="721" t="s">
        <v>138</v>
      </c>
      <c r="K33" s="721" t="s">
        <v>138</v>
      </c>
      <c r="L33" s="722"/>
      <c r="M33" s="723" t="s">
        <v>166</v>
      </c>
      <c r="N33" s="724"/>
      <c r="O33" s="622"/>
      <c r="P33" s="622"/>
      <c r="Q33" s="987"/>
      <c r="R33" s="989"/>
      <c r="S33" s="990"/>
      <c r="V33" s="717"/>
      <c r="W33" s="717"/>
    </row>
    <row r="34" spans="1:23" ht="19.5" hidden="1" customHeight="1">
      <c r="A34" s="622"/>
      <c r="B34" s="711"/>
      <c r="C34" s="711" t="s">
        <v>173</v>
      </c>
      <c r="D34" s="718"/>
      <c r="E34" s="718">
        <v>220000</v>
      </c>
      <c r="F34" s="718"/>
      <c r="H34" s="719"/>
      <c r="I34" s="725" t="s">
        <v>19</v>
      </c>
      <c r="J34" s="726" t="s">
        <v>146</v>
      </c>
      <c r="K34" s="726" t="s">
        <v>146</v>
      </c>
      <c r="L34" s="727"/>
      <c r="M34" s="728" t="s">
        <v>165</v>
      </c>
      <c r="N34" s="729"/>
      <c r="O34" s="730"/>
      <c r="P34" s="622"/>
      <c r="Q34" s="624"/>
      <c r="R34" s="624"/>
      <c r="S34" s="717"/>
      <c r="T34" s="717"/>
      <c r="U34" s="623"/>
    </row>
    <row r="35" spans="1:23" ht="18.75" hidden="1" customHeight="1" thickBot="1">
      <c r="A35" s="622"/>
      <c r="B35" s="711"/>
      <c r="C35" s="711" t="s">
        <v>174</v>
      </c>
      <c r="D35" s="718"/>
      <c r="E35" s="718">
        <v>170000</v>
      </c>
      <c r="F35" s="718"/>
      <c r="H35" s="718"/>
      <c r="I35" s="731" t="s">
        <v>8</v>
      </c>
      <c r="J35" s="732" t="s">
        <v>164</v>
      </c>
      <c r="K35" s="732" t="s">
        <v>164</v>
      </c>
      <c r="L35" s="733"/>
      <c r="M35" s="734" t="s">
        <v>148</v>
      </c>
      <c r="N35" s="735"/>
      <c r="O35" s="718"/>
      <c r="Q35" s="624"/>
      <c r="R35" s="624"/>
      <c r="T35" s="736"/>
      <c r="U35" s="623"/>
    </row>
    <row r="36" spans="1:23" ht="17" thickTop="1"/>
  </sheetData>
  <sheetProtection algorithmName="SHA-512" hashValue="2s/2FkZAE3l7wyDkszc5eQ2k9uHHJjKY/tWy+3NrfIWbOEZZGoqHgOpbsfdHoVGhxiYpzDVu2VJ9fRNTGd1fuA==" saltValue="1MZ/2ZtcJc3oL7nd2T2CEg==" spinCount="100000" sheet="1" objects="1" scenarios="1"/>
  <mergeCells count="74">
    <mergeCell ref="C21:D22"/>
    <mergeCell ref="N24:N26"/>
    <mergeCell ref="B15:B17"/>
    <mergeCell ref="C18:D19"/>
    <mergeCell ref="R7:R8"/>
    <mergeCell ref="R15:R16"/>
    <mergeCell ref="R11:R12"/>
    <mergeCell ref="R13:R14"/>
    <mergeCell ref="R17:R18"/>
    <mergeCell ref="R19:R20"/>
    <mergeCell ref="Q22:Q23"/>
    <mergeCell ref="R22:R23"/>
    <mergeCell ref="S7:S8"/>
    <mergeCell ref="R9:R10"/>
    <mergeCell ref="R3:R4"/>
    <mergeCell ref="S3:S4"/>
    <mergeCell ref="R5:R6"/>
    <mergeCell ref="S5:S6"/>
    <mergeCell ref="S9:S10"/>
    <mergeCell ref="W2:X3"/>
    <mergeCell ref="V6:X6"/>
    <mergeCell ref="V7:X8"/>
    <mergeCell ref="V11:X11"/>
    <mergeCell ref="V12:X13"/>
    <mergeCell ref="C2:D2"/>
    <mergeCell ref="C9:D10"/>
    <mergeCell ref="C6:D7"/>
    <mergeCell ref="C3:D4"/>
    <mergeCell ref="N15:N17"/>
    <mergeCell ref="N12:N14"/>
    <mergeCell ref="B3:B5"/>
    <mergeCell ref="B9:B11"/>
    <mergeCell ref="B6:B8"/>
    <mergeCell ref="T3:U4"/>
    <mergeCell ref="B21:B23"/>
    <mergeCell ref="N21:N23"/>
    <mergeCell ref="T9:U10"/>
    <mergeCell ref="T6:U7"/>
    <mergeCell ref="N3:N5"/>
    <mergeCell ref="N6:N8"/>
    <mergeCell ref="C15:D16"/>
    <mergeCell ref="B12:B14"/>
    <mergeCell ref="C12:D13"/>
    <mergeCell ref="N9:N11"/>
    <mergeCell ref="B18:B20"/>
    <mergeCell ref="N18:N20"/>
    <mergeCell ref="N28:N30"/>
    <mergeCell ref="B28:D30"/>
    <mergeCell ref="Q24:Q25"/>
    <mergeCell ref="R30:R31"/>
    <mergeCell ref="S30:S31"/>
    <mergeCell ref="R24:R25"/>
    <mergeCell ref="S24:S25"/>
    <mergeCell ref="B24:B26"/>
    <mergeCell ref="C24:D25"/>
    <mergeCell ref="Q28:Q29"/>
    <mergeCell ref="R28:R29"/>
    <mergeCell ref="Q30:Q31"/>
    <mergeCell ref="Q26:Q27"/>
    <mergeCell ref="R26:R27"/>
    <mergeCell ref="S11:S12"/>
    <mergeCell ref="S13:S14"/>
    <mergeCell ref="S17:S18"/>
    <mergeCell ref="S19:S20"/>
    <mergeCell ref="Q32:Q33"/>
    <mergeCell ref="R32:R33"/>
    <mergeCell ref="S32:S33"/>
    <mergeCell ref="S15:S16"/>
    <mergeCell ref="T30:U30"/>
    <mergeCell ref="T29:U29"/>
    <mergeCell ref="T28:U28"/>
    <mergeCell ref="S28:S29"/>
    <mergeCell ref="S22:S23"/>
    <mergeCell ref="S26:S27"/>
  </mergeCells>
  <phoneticPr fontId="2"/>
  <hyperlinks>
    <hyperlink ref="T6:U7" location="入力確認画面!A1" display="入力確認画面" xr:uid="{00000000-0004-0000-0600-000000000000}"/>
    <hyperlink ref="T3:U4" location="月割入力!A1" display="月 割 計 算" xr:uid="{00000000-0004-0000-0600-000001000000}"/>
  </hyperlinks>
  <printOptions horizontalCentered="1" verticalCentered="1"/>
  <pageMargins left="0.19685039370078741" right="0.19685039370078741" top="0.43307086614173229" bottom="0.19685039370078741" header="0.19685039370078741" footer="0.19685039370078741"/>
  <pageSetup paperSize="9" scale="8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Button 3">
              <controlPr defaultSize="0" print="0" autoFill="0" autoPict="0" macro="[0]!初期化">
                <anchor moveWithCells="1" sizeWithCells="1">
                  <from>
                    <xdr:col>19</xdr:col>
                    <xdr:colOff>12700</xdr:colOff>
                    <xdr:row>8</xdr:row>
                    <xdr:rowOff>133350</xdr:rowOff>
                  </from>
                  <to>
                    <xdr:col>21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Y30"/>
  <sheetViews>
    <sheetView showGridLines="0" zoomScale="70" workbookViewId="0">
      <selection activeCell="U26" sqref="U26:U27"/>
    </sheetView>
  </sheetViews>
  <sheetFormatPr defaultColWidth="9" defaultRowHeight="13"/>
  <cols>
    <col min="1" max="1" width="3" style="51" customWidth="1"/>
    <col min="2" max="3" width="9.90625" style="51" customWidth="1"/>
    <col min="4" max="4" width="9.6328125" style="51" bestFit="1" customWidth="1"/>
    <col min="5" max="5" width="6" style="51" bestFit="1" customWidth="1"/>
    <col min="6" max="17" width="8.7265625" style="51" customWidth="1"/>
    <col min="18" max="18" width="3.08984375" style="51" customWidth="1"/>
    <col min="19" max="19" width="5.26953125" style="53" bestFit="1" customWidth="1"/>
    <col min="20" max="20" width="7.90625" style="53" customWidth="1"/>
    <col min="21" max="22" width="9" style="51"/>
    <col min="23" max="23" width="9" style="51" customWidth="1"/>
    <col min="24" max="16384" width="9" style="51"/>
  </cols>
  <sheetData>
    <row r="1" spans="1:25" ht="30" customHeight="1">
      <c r="A1" s="118"/>
      <c r="B1" s="1056" t="s">
        <v>172</v>
      </c>
      <c r="C1" s="1056"/>
      <c r="D1" s="133"/>
      <c r="E1" s="178" t="s">
        <v>29</v>
      </c>
      <c r="F1" s="178" t="s">
        <v>49</v>
      </c>
      <c r="G1" s="178" t="s">
        <v>50</v>
      </c>
      <c r="H1" s="178" t="s">
        <v>51</v>
      </c>
      <c r="I1" s="178" t="s">
        <v>52</v>
      </c>
      <c r="J1" s="178" t="s">
        <v>53</v>
      </c>
      <c r="K1" s="178" t="s">
        <v>54</v>
      </c>
      <c r="L1" s="178" t="s">
        <v>55</v>
      </c>
      <c r="M1" s="178" t="s">
        <v>56</v>
      </c>
      <c r="N1" s="178" t="s">
        <v>57</v>
      </c>
      <c r="O1" s="178" t="s">
        <v>58</v>
      </c>
      <c r="P1" s="178" t="s">
        <v>59</v>
      </c>
      <c r="Q1" s="178" t="s">
        <v>60</v>
      </c>
    </row>
    <row r="2" spans="1:25" ht="17.25" customHeight="1">
      <c r="A2" s="1048">
        <v>1</v>
      </c>
      <c r="B2" s="1049" t="str">
        <f>IF(入力確認!I4=0," ",入力確認!I4)</f>
        <v>世帯主</v>
      </c>
      <c r="C2" s="1049"/>
      <c r="D2" s="123" t="s">
        <v>22</v>
      </c>
      <c r="E2" s="123">
        <f>'②　加入月'!H5</f>
        <v>12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51">
        <f>COUNT(F2:Q2)</f>
        <v>0</v>
      </c>
      <c r="S2" s="1055"/>
    </row>
    <row r="3" spans="1:25" ht="17.25" customHeight="1">
      <c r="A3" s="1048"/>
      <c r="B3" s="1049"/>
      <c r="C3" s="1049"/>
      <c r="D3" s="176" t="s">
        <v>23</v>
      </c>
      <c r="E3" s="176">
        <f>'②　加入月'!H5</f>
        <v>12</v>
      </c>
      <c r="F3" s="176" t="str">
        <f>IF(F2=0," ",1)</f>
        <v xml:space="preserve"> </v>
      </c>
      <c r="G3" s="176" t="str">
        <f t="shared" ref="G3:Q3" si="0">IF(G2=0," ",1)</f>
        <v xml:space="preserve"> </v>
      </c>
      <c r="H3" s="176" t="str">
        <f t="shared" si="0"/>
        <v xml:space="preserve"> </v>
      </c>
      <c r="I3" s="176" t="str">
        <f t="shared" si="0"/>
        <v xml:space="preserve"> </v>
      </c>
      <c r="J3" s="176" t="str">
        <f t="shared" si="0"/>
        <v xml:space="preserve"> </v>
      </c>
      <c r="K3" s="176" t="str">
        <f t="shared" si="0"/>
        <v xml:space="preserve"> </v>
      </c>
      <c r="L3" s="176" t="str">
        <f t="shared" si="0"/>
        <v xml:space="preserve"> </v>
      </c>
      <c r="M3" s="176" t="str">
        <f t="shared" si="0"/>
        <v xml:space="preserve"> </v>
      </c>
      <c r="N3" s="176" t="str">
        <f t="shared" si="0"/>
        <v xml:space="preserve"> </v>
      </c>
      <c r="O3" s="176" t="str">
        <f t="shared" si="0"/>
        <v xml:space="preserve"> </v>
      </c>
      <c r="P3" s="176" t="str">
        <f t="shared" si="0"/>
        <v xml:space="preserve"> </v>
      </c>
      <c r="Q3" s="176" t="str">
        <f t="shared" si="0"/>
        <v xml:space="preserve"> </v>
      </c>
      <c r="R3" s="51">
        <f>COUNT(F3:Q3)</f>
        <v>0</v>
      </c>
      <c r="S3" s="1055"/>
      <c r="T3" s="1050" t="s">
        <v>131</v>
      </c>
      <c r="U3" s="1050"/>
      <c r="V3" s="1050"/>
      <c r="W3" s="1050"/>
      <c r="X3" s="1050"/>
      <c r="Y3" s="368"/>
    </row>
    <row r="4" spans="1:25" ht="17.25" customHeight="1">
      <c r="A4" s="1048"/>
      <c r="B4" s="1049"/>
      <c r="C4" s="1049"/>
      <c r="D4" s="123" t="s">
        <v>24</v>
      </c>
      <c r="E4" s="123">
        <f>'②　加入月'!I5</f>
        <v>9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51">
        <f t="shared" ref="R4:R25" si="1">COUNT(F4:Q4)</f>
        <v>0</v>
      </c>
      <c r="T4" s="1050"/>
      <c r="U4" s="1050"/>
      <c r="V4" s="1050"/>
      <c r="W4" s="1050"/>
      <c r="X4" s="1050"/>
      <c r="Y4" s="368"/>
    </row>
    <row r="5" spans="1:25" ht="17.25" customHeight="1">
      <c r="A5" s="1048">
        <v>2</v>
      </c>
      <c r="B5" s="1049" t="str">
        <f>IF(入力確認!I5=0," ",入力確認!I5)</f>
        <v xml:space="preserve"> </v>
      </c>
      <c r="C5" s="1049"/>
      <c r="D5" s="123" t="s">
        <v>22</v>
      </c>
      <c r="E5" s="123">
        <f>'②　加入月'!H6</f>
        <v>0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51">
        <f t="shared" si="1"/>
        <v>0</v>
      </c>
      <c r="T5" s="367"/>
      <c r="U5" s="367"/>
      <c r="V5" s="367"/>
      <c r="W5" s="367"/>
      <c r="X5" s="367"/>
      <c r="Y5" s="368"/>
    </row>
    <row r="6" spans="1:25" ht="17.25" customHeight="1">
      <c r="A6" s="1048"/>
      <c r="B6" s="1049"/>
      <c r="C6" s="1049"/>
      <c r="D6" s="176" t="s">
        <v>23</v>
      </c>
      <c r="E6" s="176">
        <f>'②　加入月'!H6</f>
        <v>0</v>
      </c>
      <c r="F6" s="176" t="str">
        <f>IF(F5=0," ",1)</f>
        <v xml:space="preserve"> </v>
      </c>
      <c r="G6" s="176" t="str">
        <f t="shared" ref="G6:Q6" si="2">IF(G5=0," ",1)</f>
        <v xml:space="preserve"> </v>
      </c>
      <c r="H6" s="176" t="str">
        <f t="shared" si="2"/>
        <v xml:space="preserve"> </v>
      </c>
      <c r="I6" s="176" t="str">
        <f t="shared" si="2"/>
        <v xml:space="preserve"> </v>
      </c>
      <c r="J6" s="176" t="str">
        <f t="shared" si="2"/>
        <v xml:space="preserve"> </v>
      </c>
      <c r="K6" s="176" t="str">
        <f t="shared" si="2"/>
        <v xml:space="preserve"> </v>
      </c>
      <c r="L6" s="176" t="str">
        <f t="shared" si="2"/>
        <v xml:space="preserve"> </v>
      </c>
      <c r="M6" s="176" t="str">
        <f t="shared" si="2"/>
        <v xml:space="preserve"> </v>
      </c>
      <c r="N6" s="176" t="str">
        <f t="shared" si="2"/>
        <v xml:space="preserve"> </v>
      </c>
      <c r="O6" s="176" t="str">
        <f t="shared" si="2"/>
        <v xml:space="preserve"> </v>
      </c>
      <c r="P6" s="176" t="str">
        <f t="shared" si="2"/>
        <v xml:space="preserve"> </v>
      </c>
      <c r="Q6" s="176" t="str">
        <f t="shared" si="2"/>
        <v xml:space="preserve"> </v>
      </c>
      <c r="R6" s="51">
        <f t="shared" si="1"/>
        <v>0</v>
      </c>
      <c r="T6" s="1050" t="s">
        <v>132</v>
      </c>
      <c r="U6" s="1050"/>
      <c r="V6" s="1050"/>
      <c r="W6" s="1050"/>
      <c r="X6" s="367"/>
      <c r="Y6" s="368"/>
    </row>
    <row r="7" spans="1:25" ht="17.25" customHeight="1">
      <c r="A7" s="1048"/>
      <c r="B7" s="1049"/>
      <c r="C7" s="1049"/>
      <c r="D7" s="123" t="s">
        <v>24</v>
      </c>
      <c r="E7" s="123">
        <f>'②　加入月'!I6</f>
        <v>0</v>
      </c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51">
        <f t="shared" si="1"/>
        <v>0</v>
      </c>
    </row>
    <row r="8" spans="1:25" ht="17.25" customHeight="1">
      <c r="A8" s="1048">
        <v>3</v>
      </c>
      <c r="B8" s="1049" t="str">
        <f>IF(入力確認!I6=0," ",入力確認!I6)</f>
        <v xml:space="preserve"> </v>
      </c>
      <c r="C8" s="1049"/>
      <c r="D8" s="123" t="s">
        <v>22</v>
      </c>
      <c r="E8" s="123">
        <f>'②　加入月'!H7</f>
        <v>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51">
        <f t="shared" si="1"/>
        <v>0</v>
      </c>
      <c r="T8" s="1051" t="s">
        <v>133</v>
      </c>
      <c r="U8" s="1051"/>
      <c r="V8" s="1051"/>
      <c r="W8" s="1052"/>
    </row>
    <row r="9" spans="1:25" ht="17.25" customHeight="1">
      <c r="A9" s="1048"/>
      <c r="B9" s="1049"/>
      <c r="C9" s="1049"/>
      <c r="D9" s="176" t="s">
        <v>23</v>
      </c>
      <c r="E9" s="176">
        <f>'②　加入月'!H7</f>
        <v>0</v>
      </c>
      <c r="F9" s="176" t="str">
        <f>IF(F8=0," ",1)</f>
        <v xml:space="preserve"> </v>
      </c>
      <c r="G9" s="176" t="str">
        <f t="shared" ref="G9:Q9" si="3">IF(G8=0," ",1)</f>
        <v xml:space="preserve"> </v>
      </c>
      <c r="H9" s="176" t="str">
        <f t="shared" si="3"/>
        <v xml:space="preserve"> </v>
      </c>
      <c r="I9" s="176" t="str">
        <f t="shared" si="3"/>
        <v xml:space="preserve"> </v>
      </c>
      <c r="J9" s="176" t="str">
        <f t="shared" si="3"/>
        <v xml:space="preserve"> </v>
      </c>
      <c r="K9" s="176" t="str">
        <f t="shared" si="3"/>
        <v xml:space="preserve"> </v>
      </c>
      <c r="L9" s="176" t="str">
        <f t="shared" si="3"/>
        <v xml:space="preserve"> </v>
      </c>
      <c r="M9" s="176" t="str">
        <f t="shared" si="3"/>
        <v xml:space="preserve"> </v>
      </c>
      <c r="N9" s="176" t="str">
        <f t="shared" si="3"/>
        <v xml:space="preserve"> </v>
      </c>
      <c r="O9" s="176" t="str">
        <f t="shared" si="3"/>
        <v xml:space="preserve"> </v>
      </c>
      <c r="P9" s="176" t="str">
        <f t="shared" si="3"/>
        <v xml:space="preserve"> </v>
      </c>
      <c r="Q9" s="176" t="str">
        <f t="shared" si="3"/>
        <v xml:space="preserve"> </v>
      </c>
      <c r="R9" s="51">
        <f t="shared" si="1"/>
        <v>0</v>
      </c>
      <c r="T9" s="1051"/>
      <c r="U9" s="1051"/>
      <c r="V9" s="1051"/>
      <c r="W9" s="1052"/>
    </row>
    <row r="10" spans="1:25" ht="17.25" customHeight="1" thickBot="1">
      <c r="A10" s="1048"/>
      <c r="B10" s="1049"/>
      <c r="C10" s="1049"/>
      <c r="D10" s="123" t="s">
        <v>24</v>
      </c>
      <c r="E10" s="123">
        <f>'②　加入月'!I7</f>
        <v>0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51">
        <f t="shared" si="1"/>
        <v>0</v>
      </c>
      <c r="T10" s="1053"/>
      <c r="U10" s="1053"/>
      <c r="V10" s="1053"/>
      <c r="W10" s="1054"/>
    </row>
    <row r="11" spans="1:25" ht="17.25" customHeight="1">
      <c r="A11" s="1048">
        <v>4</v>
      </c>
      <c r="B11" s="1049" t="str">
        <f>IF(入力確認!I7=0," ",入力確認!I7)</f>
        <v xml:space="preserve"> </v>
      </c>
      <c r="C11" s="1049"/>
      <c r="D11" s="123" t="s">
        <v>22</v>
      </c>
      <c r="E11" s="123">
        <f>'②　加入月'!H8</f>
        <v>0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51">
        <f t="shared" si="1"/>
        <v>0</v>
      </c>
      <c r="T11" s="79"/>
    </row>
    <row r="12" spans="1:25" ht="17.25" customHeight="1">
      <c r="A12" s="1048"/>
      <c r="B12" s="1049"/>
      <c r="C12" s="1049"/>
      <c r="D12" s="176" t="s">
        <v>23</v>
      </c>
      <c r="E12" s="176">
        <f>'②　加入月'!H8</f>
        <v>0</v>
      </c>
      <c r="F12" s="176" t="str">
        <f>IF(F11=0," ",1)</f>
        <v xml:space="preserve"> </v>
      </c>
      <c r="G12" s="176" t="str">
        <f t="shared" ref="G12:Q12" si="4">IF(G11=0," ",1)</f>
        <v xml:space="preserve"> </v>
      </c>
      <c r="H12" s="176" t="str">
        <f t="shared" si="4"/>
        <v xml:space="preserve"> </v>
      </c>
      <c r="I12" s="176" t="str">
        <f t="shared" si="4"/>
        <v xml:space="preserve"> </v>
      </c>
      <c r="J12" s="176" t="str">
        <f t="shared" si="4"/>
        <v xml:space="preserve"> </v>
      </c>
      <c r="K12" s="176" t="str">
        <f t="shared" si="4"/>
        <v xml:space="preserve"> </v>
      </c>
      <c r="L12" s="176" t="str">
        <f t="shared" si="4"/>
        <v xml:space="preserve"> </v>
      </c>
      <c r="M12" s="176" t="str">
        <f t="shared" si="4"/>
        <v xml:space="preserve"> </v>
      </c>
      <c r="N12" s="176" t="str">
        <f t="shared" si="4"/>
        <v xml:space="preserve"> </v>
      </c>
      <c r="O12" s="176" t="str">
        <f t="shared" si="4"/>
        <v xml:space="preserve"> </v>
      </c>
      <c r="P12" s="176" t="str">
        <f t="shared" si="4"/>
        <v xml:space="preserve"> </v>
      </c>
      <c r="Q12" s="176" t="str">
        <f t="shared" si="4"/>
        <v xml:space="preserve"> </v>
      </c>
      <c r="R12" s="51">
        <f t="shared" si="1"/>
        <v>0</v>
      </c>
    </row>
    <row r="13" spans="1:25" ht="17.25" customHeight="1">
      <c r="A13" s="1048"/>
      <c r="B13" s="1049"/>
      <c r="C13" s="1049"/>
      <c r="D13" s="123" t="s">
        <v>24</v>
      </c>
      <c r="E13" s="123">
        <f>'②　加入月'!I8</f>
        <v>0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51">
        <f t="shared" si="1"/>
        <v>0</v>
      </c>
    </row>
    <row r="14" spans="1:25" ht="17.25" customHeight="1">
      <c r="A14" s="1048">
        <v>5</v>
      </c>
      <c r="B14" s="1049" t="str">
        <f>IF(入力確認!I8=0," ",入力確認!I8)</f>
        <v xml:space="preserve"> </v>
      </c>
      <c r="C14" s="1049"/>
      <c r="D14" s="123" t="s">
        <v>22</v>
      </c>
      <c r="E14" s="123">
        <f>'②　加入月'!H9</f>
        <v>0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51">
        <f t="shared" si="1"/>
        <v>0</v>
      </c>
    </row>
    <row r="15" spans="1:25" ht="17.25" customHeight="1">
      <c r="A15" s="1048"/>
      <c r="B15" s="1049"/>
      <c r="C15" s="1049"/>
      <c r="D15" s="176" t="s">
        <v>23</v>
      </c>
      <c r="E15" s="176">
        <f>'②　加入月'!H9</f>
        <v>0</v>
      </c>
      <c r="F15" s="176" t="str">
        <f>IF(F14=0," ",1)</f>
        <v xml:space="preserve"> </v>
      </c>
      <c r="G15" s="176" t="str">
        <f>IF(G14=0," ",1)</f>
        <v xml:space="preserve"> </v>
      </c>
      <c r="H15" s="176" t="str">
        <f t="shared" ref="H15:Q15" si="5">IF(H14=0," ",1)</f>
        <v xml:space="preserve"> </v>
      </c>
      <c r="I15" s="176" t="str">
        <f t="shared" si="5"/>
        <v xml:space="preserve"> </v>
      </c>
      <c r="J15" s="176" t="str">
        <f t="shared" si="5"/>
        <v xml:space="preserve"> </v>
      </c>
      <c r="K15" s="176" t="str">
        <f t="shared" si="5"/>
        <v xml:space="preserve"> </v>
      </c>
      <c r="L15" s="176" t="str">
        <f t="shared" si="5"/>
        <v xml:space="preserve"> </v>
      </c>
      <c r="M15" s="176" t="str">
        <f t="shared" si="5"/>
        <v xml:space="preserve"> </v>
      </c>
      <c r="N15" s="176" t="str">
        <f t="shared" si="5"/>
        <v xml:space="preserve"> </v>
      </c>
      <c r="O15" s="176" t="str">
        <f t="shared" si="5"/>
        <v xml:space="preserve"> </v>
      </c>
      <c r="P15" s="176" t="str">
        <f t="shared" si="5"/>
        <v xml:space="preserve"> </v>
      </c>
      <c r="Q15" s="176" t="str">
        <f t="shared" si="5"/>
        <v xml:space="preserve"> </v>
      </c>
      <c r="R15" s="51">
        <f t="shared" si="1"/>
        <v>0</v>
      </c>
    </row>
    <row r="16" spans="1:25" ht="17.25" customHeight="1">
      <c r="A16" s="1048"/>
      <c r="B16" s="1049"/>
      <c r="C16" s="1049"/>
      <c r="D16" s="123" t="s">
        <v>24</v>
      </c>
      <c r="E16" s="123">
        <f>'②　加入月'!I9</f>
        <v>0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51">
        <f t="shared" si="1"/>
        <v>0</v>
      </c>
    </row>
    <row r="17" spans="1:20" ht="17.25" customHeight="1">
      <c r="A17" s="1048">
        <v>6</v>
      </c>
      <c r="B17" s="1049" t="str">
        <f>IF(入力確認!I9=0," ",入力確認!I9)</f>
        <v xml:space="preserve"> </v>
      </c>
      <c r="C17" s="1049"/>
      <c r="D17" s="123" t="s">
        <v>22</v>
      </c>
      <c r="E17" s="123">
        <f>'②　加入月'!H10</f>
        <v>0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51">
        <f t="shared" si="1"/>
        <v>0</v>
      </c>
    </row>
    <row r="18" spans="1:20" ht="17.25" customHeight="1">
      <c r="A18" s="1048"/>
      <c r="B18" s="1049"/>
      <c r="C18" s="1049"/>
      <c r="D18" s="176" t="s">
        <v>23</v>
      </c>
      <c r="E18" s="176">
        <f>'②　加入月'!H10</f>
        <v>0</v>
      </c>
      <c r="F18" s="176" t="str">
        <f>IF(F17=0," ",1)</f>
        <v xml:space="preserve"> </v>
      </c>
      <c r="G18" s="176" t="str">
        <f t="shared" ref="G18:Q18" si="6">IF(G17=0," ",1)</f>
        <v xml:space="preserve"> </v>
      </c>
      <c r="H18" s="176" t="str">
        <f t="shared" si="6"/>
        <v xml:space="preserve"> </v>
      </c>
      <c r="I18" s="176" t="str">
        <f t="shared" si="6"/>
        <v xml:space="preserve"> </v>
      </c>
      <c r="J18" s="176" t="str">
        <f t="shared" si="6"/>
        <v xml:space="preserve"> </v>
      </c>
      <c r="K18" s="176" t="str">
        <f t="shared" si="6"/>
        <v xml:space="preserve"> </v>
      </c>
      <c r="L18" s="176" t="str">
        <f t="shared" si="6"/>
        <v xml:space="preserve"> </v>
      </c>
      <c r="M18" s="176" t="str">
        <f t="shared" si="6"/>
        <v xml:space="preserve"> </v>
      </c>
      <c r="N18" s="176" t="str">
        <f t="shared" si="6"/>
        <v xml:space="preserve"> </v>
      </c>
      <c r="O18" s="176" t="str">
        <f t="shared" si="6"/>
        <v xml:space="preserve"> </v>
      </c>
      <c r="P18" s="176" t="str">
        <f t="shared" si="6"/>
        <v xml:space="preserve"> </v>
      </c>
      <c r="Q18" s="176" t="str">
        <f t="shared" si="6"/>
        <v xml:space="preserve"> </v>
      </c>
      <c r="R18" s="51">
        <f t="shared" si="1"/>
        <v>0</v>
      </c>
    </row>
    <row r="19" spans="1:20" ht="17.25" customHeight="1">
      <c r="A19" s="1048"/>
      <c r="B19" s="1049"/>
      <c r="C19" s="1049"/>
      <c r="D19" s="123" t="s">
        <v>24</v>
      </c>
      <c r="E19" s="123">
        <f>'②　加入月'!I10</f>
        <v>0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51">
        <f t="shared" si="1"/>
        <v>0</v>
      </c>
    </row>
    <row r="20" spans="1:20" ht="17.25" customHeight="1">
      <c r="A20" s="1048">
        <v>7</v>
      </c>
      <c r="B20" s="1049" t="str">
        <f>IF(入力確認!I10=0," ",入力確認!I10)</f>
        <v xml:space="preserve"> </v>
      </c>
      <c r="C20" s="1049"/>
      <c r="D20" s="123" t="s">
        <v>22</v>
      </c>
      <c r="E20" s="123">
        <f>'②　加入月'!H11</f>
        <v>0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51">
        <f t="shared" si="1"/>
        <v>0</v>
      </c>
    </row>
    <row r="21" spans="1:20" ht="17.25" customHeight="1">
      <c r="A21" s="1048"/>
      <c r="B21" s="1049"/>
      <c r="C21" s="1049"/>
      <c r="D21" s="176" t="s">
        <v>23</v>
      </c>
      <c r="E21" s="176">
        <f>'②　加入月'!H11</f>
        <v>0</v>
      </c>
      <c r="F21" s="176" t="str">
        <f>IF(F20=0," ",1)</f>
        <v xml:space="preserve"> </v>
      </c>
      <c r="G21" s="176" t="str">
        <f t="shared" ref="G21:Q21" si="7">IF(G20=0," ",1)</f>
        <v xml:space="preserve"> </v>
      </c>
      <c r="H21" s="176" t="str">
        <f t="shared" si="7"/>
        <v xml:space="preserve"> </v>
      </c>
      <c r="I21" s="176" t="str">
        <f t="shared" si="7"/>
        <v xml:space="preserve"> </v>
      </c>
      <c r="J21" s="176" t="str">
        <f t="shared" si="7"/>
        <v xml:space="preserve"> </v>
      </c>
      <c r="K21" s="176" t="str">
        <f t="shared" si="7"/>
        <v xml:space="preserve"> </v>
      </c>
      <c r="L21" s="176" t="str">
        <f t="shared" si="7"/>
        <v xml:space="preserve"> </v>
      </c>
      <c r="M21" s="176" t="str">
        <f t="shared" si="7"/>
        <v xml:space="preserve"> </v>
      </c>
      <c r="N21" s="176" t="str">
        <f t="shared" si="7"/>
        <v xml:space="preserve"> </v>
      </c>
      <c r="O21" s="176" t="str">
        <f t="shared" si="7"/>
        <v xml:space="preserve"> </v>
      </c>
      <c r="P21" s="176" t="str">
        <f t="shared" si="7"/>
        <v xml:space="preserve"> </v>
      </c>
      <c r="Q21" s="176" t="str">
        <f t="shared" si="7"/>
        <v xml:space="preserve"> </v>
      </c>
      <c r="R21" s="51">
        <f t="shared" si="1"/>
        <v>0</v>
      </c>
    </row>
    <row r="22" spans="1:20" ht="17.25" customHeight="1">
      <c r="A22" s="1048"/>
      <c r="B22" s="1049"/>
      <c r="C22" s="1049"/>
      <c r="D22" s="123" t="s">
        <v>24</v>
      </c>
      <c r="E22" s="123">
        <f>'②　加入月'!I11</f>
        <v>0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51">
        <f t="shared" si="1"/>
        <v>0</v>
      </c>
    </row>
    <row r="23" spans="1:20" ht="17.25" customHeight="1">
      <c r="A23" s="1048">
        <v>8</v>
      </c>
      <c r="B23" s="1049" t="str">
        <f>IF(入力確認!I11=0," ",入力確認!I11)</f>
        <v xml:space="preserve"> </v>
      </c>
      <c r="C23" s="1049"/>
      <c r="D23" s="123" t="s">
        <v>22</v>
      </c>
      <c r="E23" s="123">
        <f>'②　加入月'!H12</f>
        <v>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51">
        <f t="shared" si="1"/>
        <v>0</v>
      </c>
    </row>
    <row r="24" spans="1:20" ht="17.25" customHeight="1">
      <c r="A24" s="1048"/>
      <c r="B24" s="1049"/>
      <c r="C24" s="1049"/>
      <c r="D24" s="176" t="s">
        <v>23</v>
      </c>
      <c r="E24" s="176">
        <f>'②　加入月'!H12</f>
        <v>0</v>
      </c>
      <c r="F24" s="176" t="str">
        <f>IF(F23=0," ",1)</f>
        <v xml:space="preserve"> </v>
      </c>
      <c r="G24" s="176" t="str">
        <f t="shared" ref="G24:Q24" si="8">IF(G23=0," ",1)</f>
        <v xml:space="preserve"> </v>
      </c>
      <c r="H24" s="176" t="str">
        <f t="shared" si="8"/>
        <v xml:space="preserve"> </v>
      </c>
      <c r="I24" s="176" t="str">
        <f t="shared" si="8"/>
        <v xml:space="preserve"> </v>
      </c>
      <c r="J24" s="176" t="str">
        <f t="shared" si="8"/>
        <v xml:space="preserve"> </v>
      </c>
      <c r="K24" s="176" t="str">
        <f t="shared" si="8"/>
        <v xml:space="preserve"> </v>
      </c>
      <c r="L24" s="176" t="str">
        <f t="shared" si="8"/>
        <v xml:space="preserve"> </v>
      </c>
      <c r="M24" s="176" t="str">
        <f t="shared" si="8"/>
        <v xml:space="preserve"> </v>
      </c>
      <c r="N24" s="176" t="str">
        <f t="shared" si="8"/>
        <v xml:space="preserve"> </v>
      </c>
      <c r="O24" s="176" t="str">
        <f t="shared" si="8"/>
        <v xml:space="preserve"> </v>
      </c>
      <c r="P24" s="176" t="str">
        <f t="shared" si="8"/>
        <v xml:space="preserve"> </v>
      </c>
      <c r="Q24" s="176" t="str">
        <f t="shared" si="8"/>
        <v xml:space="preserve"> </v>
      </c>
      <c r="R24" s="51">
        <f t="shared" si="1"/>
        <v>0</v>
      </c>
    </row>
    <row r="25" spans="1:20" ht="17.25" customHeight="1">
      <c r="A25" s="1048"/>
      <c r="B25" s="1049"/>
      <c r="C25" s="1049"/>
      <c r="D25" s="123" t="s">
        <v>24</v>
      </c>
      <c r="E25" s="123">
        <f>'②　加入月'!I12</f>
        <v>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51">
        <f t="shared" si="1"/>
        <v>0</v>
      </c>
    </row>
    <row r="28" spans="1:20" ht="18" customHeight="1">
      <c r="B28" s="820"/>
      <c r="C28" s="820"/>
      <c r="E28" s="1044" t="s">
        <v>0</v>
      </c>
      <c r="F28" s="1045"/>
      <c r="H28" s="1044" t="s">
        <v>2</v>
      </c>
      <c r="I28" s="1045"/>
      <c r="K28" s="1044" t="s">
        <v>10</v>
      </c>
      <c r="L28" s="1045"/>
      <c r="S28" s="51"/>
      <c r="T28" s="51"/>
    </row>
    <row r="29" spans="1:20" ht="13.5" thickBot="1">
      <c r="B29" s="820"/>
      <c r="C29" s="820"/>
      <c r="E29" s="1046"/>
      <c r="F29" s="1047"/>
      <c r="H29" s="1046"/>
      <c r="I29" s="1047"/>
      <c r="K29" s="1046"/>
      <c r="L29" s="1047"/>
      <c r="S29" s="51"/>
      <c r="T29" s="51"/>
    </row>
    <row r="30" spans="1:20">
      <c r="S30" s="51"/>
      <c r="T30" s="51"/>
    </row>
  </sheetData>
  <protectedRanges>
    <protectedRange sqref="F25:Q25 F22:Q23 F19:Q20 F2:Q2 F13:Q14 F16:Q17 F4:Q5 F7:Q8 F10:Q11" name="範囲1"/>
  </protectedRanges>
  <mergeCells count="25">
    <mergeCell ref="A17:A19"/>
    <mergeCell ref="B17:C19"/>
    <mergeCell ref="A20:A22"/>
    <mergeCell ref="B20:C22"/>
    <mergeCell ref="B1:C1"/>
    <mergeCell ref="B8:C10"/>
    <mergeCell ref="A5:A7"/>
    <mergeCell ref="B5:C7"/>
    <mergeCell ref="A14:A16"/>
    <mergeCell ref="B14:C16"/>
    <mergeCell ref="A2:A4"/>
    <mergeCell ref="B2:C4"/>
    <mergeCell ref="A8:A10"/>
    <mergeCell ref="T3:X4"/>
    <mergeCell ref="T6:W6"/>
    <mergeCell ref="T8:W10"/>
    <mergeCell ref="A11:A13"/>
    <mergeCell ref="B11:C13"/>
    <mergeCell ref="S2:S3"/>
    <mergeCell ref="K28:L29"/>
    <mergeCell ref="H28:I29"/>
    <mergeCell ref="E28:F29"/>
    <mergeCell ref="B28:C29"/>
    <mergeCell ref="A23:A25"/>
    <mergeCell ref="B23:C25"/>
  </mergeCells>
  <phoneticPr fontId="2"/>
  <conditionalFormatting sqref="E2">
    <cfRule type="cellIs" dxfId="83" priority="1" stopIfTrue="1" operator="notEqual">
      <formula>$R$2</formula>
    </cfRule>
  </conditionalFormatting>
  <conditionalFormatting sqref="E3">
    <cfRule type="cellIs" dxfId="82" priority="2" stopIfTrue="1" operator="notEqual">
      <formula>$R$3</formula>
    </cfRule>
  </conditionalFormatting>
  <conditionalFormatting sqref="E4">
    <cfRule type="cellIs" dxfId="81" priority="3" stopIfTrue="1" operator="notEqual">
      <formula>$R$4</formula>
    </cfRule>
  </conditionalFormatting>
  <conditionalFormatting sqref="E5">
    <cfRule type="cellIs" dxfId="80" priority="4" stopIfTrue="1" operator="notEqual">
      <formula>$R$5</formula>
    </cfRule>
  </conditionalFormatting>
  <conditionalFormatting sqref="E6">
    <cfRule type="cellIs" dxfId="79" priority="5" stopIfTrue="1" operator="notEqual">
      <formula>$R$6</formula>
    </cfRule>
  </conditionalFormatting>
  <conditionalFormatting sqref="E7">
    <cfRule type="cellIs" dxfId="78" priority="6" stopIfTrue="1" operator="notEqual">
      <formula>$R$7</formula>
    </cfRule>
  </conditionalFormatting>
  <conditionalFormatting sqref="E8">
    <cfRule type="cellIs" dxfId="77" priority="7" stopIfTrue="1" operator="notEqual">
      <formula>$R$8</formula>
    </cfRule>
  </conditionalFormatting>
  <conditionalFormatting sqref="E9">
    <cfRule type="cellIs" dxfId="76" priority="8" stopIfTrue="1" operator="notEqual">
      <formula>$R$9</formula>
    </cfRule>
  </conditionalFormatting>
  <conditionalFormatting sqref="E10">
    <cfRule type="cellIs" dxfId="75" priority="9" stopIfTrue="1" operator="notEqual">
      <formula>$R$10</formula>
    </cfRule>
  </conditionalFormatting>
  <conditionalFormatting sqref="E11">
    <cfRule type="cellIs" dxfId="74" priority="10" stopIfTrue="1" operator="notEqual">
      <formula>$R$11</formula>
    </cfRule>
  </conditionalFormatting>
  <conditionalFormatting sqref="E12">
    <cfRule type="cellIs" dxfId="73" priority="11" stopIfTrue="1" operator="notEqual">
      <formula>$R$12</formula>
    </cfRule>
  </conditionalFormatting>
  <conditionalFormatting sqref="E13">
    <cfRule type="cellIs" dxfId="72" priority="12" stopIfTrue="1" operator="notEqual">
      <formula>$R$13</formula>
    </cfRule>
  </conditionalFormatting>
  <conditionalFormatting sqref="E14">
    <cfRule type="cellIs" dxfId="71" priority="13" stopIfTrue="1" operator="notEqual">
      <formula>$R$14</formula>
    </cfRule>
  </conditionalFormatting>
  <conditionalFormatting sqref="E15">
    <cfRule type="cellIs" dxfId="70" priority="14" stopIfTrue="1" operator="notEqual">
      <formula>$R$15</formula>
    </cfRule>
  </conditionalFormatting>
  <conditionalFormatting sqref="E16">
    <cfRule type="cellIs" dxfId="69" priority="15" stopIfTrue="1" operator="notEqual">
      <formula>$R$16</formula>
    </cfRule>
  </conditionalFormatting>
  <conditionalFormatting sqref="E17">
    <cfRule type="cellIs" dxfId="68" priority="16" stopIfTrue="1" operator="notEqual">
      <formula>$R$17</formula>
    </cfRule>
  </conditionalFormatting>
  <conditionalFormatting sqref="E18">
    <cfRule type="cellIs" dxfId="67" priority="17" stopIfTrue="1" operator="notEqual">
      <formula>$R$18</formula>
    </cfRule>
  </conditionalFormatting>
  <conditionalFormatting sqref="E19">
    <cfRule type="cellIs" dxfId="66" priority="18" stopIfTrue="1" operator="notEqual">
      <formula>$R$19</formula>
    </cfRule>
  </conditionalFormatting>
  <conditionalFormatting sqref="E20">
    <cfRule type="cellIs" dxfId="65" priority="19" stopIfTrue="1" operator="notEqual">
      <formula>$R$20</formula>
    </cfRule>
  </conditionalFormatting>
  <conditionalFormatting sqref="E21">
    <cfRule type="cellIs" dxfId="64" priority="20" stopIfTrue="1" operator="notEqual">
      <formula>$R$21</formula>
    </cfRule>
  </conditionalFormatting>
  <conditionalFormatting sqref="E22">
    <cfRule type="cellIs" dxfId="63" priority="21" stopIfTrue="1" operator="notEqual">
      <formula>$R$22</formula>
    </cfRule>
  </conditionalFormatting>
  <conditionalFormatting sqref="E23">
    <cfRule type="cellIs" dxfId="62" priority="22" stopIfTrue="1" operator="notEqual">
      <formula>$R$23</formula>
    </cfRule>
  </conditionalFormatting>
  <conditionalFormatting sqref="E24">
    <cfRule type="cellIs" dxfId="61" priority="23" stopIfTrue="1" operator="notEqual">
      <formula>$R$24</formula>
    </cfRule>
  </conditionalFormatting>
  <conditionalFormatting sqref="E25">
    <cfRule type="cellIs" dxfId="60" priority="24" stopIfTrue="1" operator="notEqual">
      <formula>$R$25</formula>
    </cfRule>
  </conditionalFormatting>
  <dataValidations count="1">
    <dataValidation type="whole" allowBlank="1" showInputMessage="1" showErrorMessage="1" sqref="F13:Q14 F2:Q2 F7:Q8 F19:Q20 F4:Q5 F16:Q17 F22:Q23 F25:Q25 F10:Q11" xr:uid="{00000000-0002-0000-0700-000000000000}">
      <formula1>1</formula1>
      <formula2>1</formula2>
    </dataValidation>
  </dataValidations>
  <hyperlinks>
    <hyperlink ref="E28" location="個人加入者名!A1" display="加入者名" xr:uid="{00000000-0004-0000-0700-000000000000}"/>
    <hyperlink ref="H28" location="加入月数!A1" display="加入月数" xr:uid="{00000000-0004-0000-0700-000001000000}"/>
    <hyperlink ref="K28" location="所得額!A1" display="所得額" xr:uid="{00000000-0004-0000-0700-000002000000}"/>
    <hyperlink ref="T8:W10" location="月割税額!A1" display="月　割　税　額" xr:uid="{00000000-0004-0000-0700-000003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Button 2">
              <controlPr defaultSize="0" print="0" autoFill="0" autoPict="0" macro="[0]!限超月割クリア">
                <anchor moveWithCells="1" sizeWithCells="1">
                  <from>
                    <xdr:col>12</xdr:col>
                    <xdr:colOff>546100</xdr:colOff>
                    <xdr:row>27</xdr:row>
                    <xdr:rowOff>31750</xdr:rowOff>
                  </from>
                  <to>
                    <xdr:col>15</xdr:col>
                    <xdr:colOff>450850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U36"/>
  <sheetViews>
    <sheetView showGridLines="0" view="pageBreakPreview" topLeftCell="B1" zoomScale="70" zoomScaleNormal="70" workbookViewId="0">
      <selection activeCell="U26" sqref="U26:U27"/>
    </sheetView>
  </sheetViews>
  <sheetFormatPr defaultColWidth="9" defaultRowHeight="13"/>
  <cols>
    <col min="1" max="1" width="3" style="1" customWidth="1"/>
    <col min="2" max="3" width="6.26953125" style="1" customWidth="1"/>
    <col min="4" max="4" width="9.6328125" style="1" bestFit="1" customWidth="1"/>
    <col min="5" max="5" width="10.26953125" style="1" bestFit="1" customWidth="1"/>
    <col min="6" max="17" width="8.6328125" style="1" customWidth="1"/>
    <col min="18" max="18" width="12.6328125" style="1" customWidth="1"/>
    <col min="19" max="19" width="3.7265625" style="1" customWidth="1"/>
    <col min="20" max="21" width="7.90625" style="53" customWidth="1"/>
    <col min="22" max="16384" width="9" style="1"/>
  </cols>
  <sheetData>
    <row r="1" spans="1:21" ht="18" customHeight="1">
      <c r="A1" s="192"/>
      <c r="B1" s="1091" t="s">
        <v>172</v>
      </c>
      <c r="C1" s="1092"/>
      <c r="D1" s="193"/>
      <c r="E1" s="194" t="s">
        <v>61</v>
      </c>
      <c r="F1" s="195" t="s">
        <v>49</v>
      </c>
      <c r="G1" s="196" t="s">
        <v>50</v>
      </c>
      <c r="H1" s="196" t="s">
        <v>51</v>
      </c>
      <c r="I1" s="196" t="s">
        <v>52</v>
      </c>
      <c r="J1" s="196" t="s">
        <v>53</v>
      </c>
      <c r="K1" s="196" t="s">
        <v>54</v>
      </c>
      <c r="L1" s="196" t="s">
        <v>55</v>
      </c>
      <c r="M1" s="196" t="s">
        <v>56</v>
      </c>
      <c r="N1" s="196" t="s">
        <v>57</v>
      </c>
      <c r="O1" s="196" t="s">
        <v>58</v>
      </c>
      <c r="P1" s="196" t="s">
        <v>59</v>
      </c>
      <c r="Q1" s="197" t="s">
        <v>60</v>
      </c>
      <c r="R1" s="198" t="s">
        <v>1</v>
      </c>
      <c r="S1" s="61"/>
    </row>
    <row r="2" spans="1:21" ht="18.75" customHeight="1">
      <c r="A2" s="1088">
        <v>1</v>
      </c>
      <c r="B2" s="1075" t="str">
        <f>入力確認!I4</f>
        <v>世帯主</v>
      </c>
      <c r="C2" s="1076"/>
      <c r="D2" s="201" t="s">
        <v>22</v>
      </c>
      <c r="E2" s="202">
        <f>'④　１年間の保険税額'!N7</f>
        <v>10271</v>
      </c>
      <c r="F2" s="203">
        <f>IF(月割入力!F2=1,E2,0)</f>
        <v>0</v>
      </c>
      <c r="G2" s="204">
        <f>IF(月割入力!G2=1,E2,0)</f>
        <v>0</v>
      </c>
      <c r="H2" s="204">
        <f>IF(月割入力!H2=1,E2,0)</f>
        <v>0</v>
      </c>
      <c r="I2" s="204">
        <f>IF(月割入力!I2=1,E2,0)</f>
        <v>0</v>
      </c>
      <c r="J2" s="204">
        <f>IF(月割入力!J2=1,E2,0)</f>
        <v>0</v>
      </c>
      <c r="K2" s="204">
        <f>IF(月割入力!K2=1,E2,0)</f>
        <v>0</v>
      </c>
      <c r="L2" s="204">
        <f>IF(月割入力!L2=1,E2,0)</f>
        <v>0</v>
      </c>
      <c r="M2" s="204">
        <f>IF(月割入力!M2=1,E2,0)</f>
        <v>0</v>
      </c>
      <c r="N2" s="204">
        <f>IF(月割入力!N2=1,E2,0)</f>
        <v>0</v>
      </c>
      <c r="O2" s="204">
        <f>IF(月割入力!O2=1,E2,0)</f>
        <v>0</v>
      </c>
      <c r="P2" s="204">
        <f>IF(月割入力!P2=1,E2,0)</f>
        <v>0</v>
      </c>
      <c r="Q2" s="205">
        <f>IF(月割入力!Q2=1,E2,0)</f>
        <v>0</v>
      </c>
      <c r="R2" s="206">
        <f>SUM(F2:Q2)</f>
        <v>0</v>
      </c>
      <c r="S2" s="2"/>
    </row>
    <row r="3" spans="1:21" ht="18.75" customHeight="1">
      <c r="A3" s="1089"/>
      <c r="B3" s="1077"/>
      <c r="C3" s="1078"/>
      <c r="D3" s="120" t="s">
        <v>23</v>
      </c>
      <c r="E3" s="49">
        <f>'④　１年間の保険税額'!N8</f>
        <v>3130</v>
      </c>
      <c r="F3" s="46">
        <f>IF(月割入力!F3=1,E3,0)</f>
        <v>0</v>
      </c>
      <c r="G3" s="42">
        <f>IF(月割入力!G3=1,E3,0)</f>
        <v>0</v>
      </c>
      <c r="H3" s="42">
        <f>IF(月割入力!H3=1,E3,0)</f>
        <v>0</v>
      </c>
      <c r="I3" s="42">
        <f>IF(月割入力!I3=1,E3,0)</f>
        <v>0</v>
      </c>
      <c r="J3" s="42">
        <f>IF(月割入力!J3=1,E3,0)</f>
        <v>0</v>
      </c>
      <c r="K3" s="42">
        <f>IF(月割入力!K3=1,E3,0)</f>
        <v>0</v>
      </c>
      <c r="L3" s="42">
        <f>IF(月割入力!L3=1,E3,0)</f>
        <v>0</v>
      </c>
      <c r="M3" s="42">
        <f>IF(月割入力!M3=1,E3,0)</f>
        <v>0</v>
      </c>
      <c r="N3" s="42">
        <f>IF(月割入力!N3=1,E3,0)</f>
        <v>0</v>
      </c>
      <c r="O3" s="42">
        <f>IF(月割入力!O3=1,E3,0)</f>
        <v>0</v>
      </c>
      <c r="P3" s="42">
        <f>IF(月割入力!P3=1,E3,0)</f>
        <v>0</v>
      </c>
      <c r="Q3" s="187">
        <f>IF(月割入力!Q3=1,E3,0)</f>
        <v>0</v>
      </c>
      <c r="R3" s="190">
        <f t="shared" ref="R3:R25" si="0">SUM(F3:Q3)</f>
        <v>0</v>
      </c>
      <c r="S3" s="2"/>
      <c r="T3" s="1"/>
      <c r="U3" s="1"/>
    </row>
    <row r="4" spans="1:21" ht="18.75" customHeight="1">
      <c r="A4" s="1090"/>
      <c r="B4" s="1079"/>
      <c r="C4" s="1080"/>
      <c r="D4" s="207" t="s">
        <v>24</v>
      </c>
      <c r="E4" s="208">
        <f>'④　１年間の保険税額'!N9</f>
        <v>2796</v>
      </c>
      <c r="F4" s="209">
        <f>IF(月割入力!F4=1,E4,0)</f>
        <v>0</v>
      </c>
      <c r="G4" s="210">
        <f>IF(月割入力!G4=1,E4,0)</f>
        <v>0</v>
      </c>
      <c r="H4" s="210">
        <f>IF(月割入力!H4=1,E4,0)</f>
        <v>0</v>
      </c>
      <c r="I4" s="210">
        <f>IF(月割入力!I4=1,E4,0)</f>
        <v>0</v>
      </c>
      <c r="J4" s="210">
        <f>IF(月割入力!J4=1,E4,0)</f>
        <v>0</v>
      </c>
      <c r="K4" s="210">
        <f>IF(月割入力!K4=1,E4,0)</f>
        <v>0</v>
      </c>
      <c r="L4" s="210">
        <f>IF(月割入力!L4=1,E4,0)</f>
        <v>0</v>
      </c>
      <c r="M4" s="210">
        <f>IF(月割入力!M4=1,E4,0)</f>
        <v>0</v>
      </c>
      <c r="N4" s="210">
        <f>IF(月割入力!N4=1,E4,0)</f>
        <v>0</v>
      </c>
      <c r="O4" s="210">
        <f>IF(月割入力!O4=1,E4,0)</f>
        <v>0</v>
      </c>
      <c r="P4" s="210">
        <f>IF(月割入力!P4=1,E4,0)</f>
        <v>0</v>
      </c>
      <c r="Q4" s="211">
        <f>IF(月割入力!Q4=1,E4,0)</f>
        <v>0</v>
      </c>
      <c r="R4" s="191">
        <f t="shared" si="0"/>
        <v>0</v>
      </c>
      <c r="S4" s="2"/>
    </row>
    <row r="5" spans="1:21" ht="18.75" customHeight="1" thickBot="1">
      <c r="A5" s="1073">
        <v>2</v>
      </c>
      <c r="B5" s="1084">
        <f>入力確認!I5</f>
        <v>0</v>
      </c>
      <c r="C5" s="1085"/>
      <c r="D5" s="119" t="s">
        <v>22</v>
      </c>
      <c r="E5" s="48">
        <f>'④　１年間の保険税額'!N10</f>
        <v>0</v>
      </c>
      <c r="F5" s="45">
        <f>IF(月割入力!F5=1,E5,0)</f>
        <v>0</v>
      </c>
      <c r="G5" s="44">
        <f>IF(月割入力!G5=1,E5,0)</f>
        <v>0</v>
      </c>
      <c r="H5" s="44">
        <f>IF(月割入力!H5=1,E5,0)</f>
        <v>0</v>
      </c>
      <c r="I5" s="44">
        <f>IF(月割入力!I5=1,E5,0)</f>
        <v>0</v>
      </c>
      <c r="J5" s="44">
        <f>IF(月割入力!J5=1,E5,0)</f>
        <v>0</v>
      </c>
      <c r="K5" s="44">
        <f>IF(月割入力!K5=1,E5,0)</f>
        <v>0</v>
      </c>
      <c r="L5" s="44">
        <f>IF(月割入力!L5=1,E5,0)</f>
        <v>0</v>
      </c>
      <c r="M5" s="44">
        <f>IF(月割入力!M5=1,E5,0)</f>
        <v>0</v>
      </c>
      <c r="N5" s="44">
        <f>IF(月割入力!N5=1,E5,0)</f>
        <v>0</v>
      </c>
      <c r="O5" s="44">
        <f>IF(月割入力!O5=1,E5,0)</f>
        <v>0</v>
      </c>
      <c r="P5" s="44">
        <f>IF(月割入力!P5=1,E5,0)</f>
        <v>0</v>
      </c>
      <c r="Q5" s="186">
        <f>IF(月割入力!Q5=1,E5,0)</f>
        <v>0</v>
      </c>
      <c r="R5" s="189">
        <f t="shared" si="0"/>
        <v>0</v>
      </c>
      <c r="S5" s="2"/>
      <c r="T5" s="1083" t="s">
        <v>0</v>
      </c>
      <c r="U5" s="1047"/>
    </row>
    <row r="6" spans="1:21" ht="18.75" customHeight="1">
      <c r="A6" s="1073"/>
      <c r="B6" s="1077"/>
      <c r="C6" s="1078"/>
      <c r="D6" s="120" t="s">
        <v>23</v>
      </c>
      <c r="E6" s="49">
        <f>'④　１年間の保険税額'!N11</f>
        <v>0</v>
      </c>
      <c r="F6" s="46">
        <f>IF(月割入力!F6=1,E6,0)</f>
        <v>0</v>
      </c>
      <c r="G6" s="42">
        <f>IF(月割入力!G6=1,E6,0)</f>
        <v>0</v>
      </c>
      <c r="H6" s="42">
        <f>IF(月割入力!H6=1,E6,0)</f>
        <v>0</v>
      </c>
      <c r="I6" s="42">
        <f>IF(月割入力!I6=1,E6,0)</f>
        <v>0</v>
      </c>
      <c r="J6" s="42">
        <f>IF(月割入力!J6=1,E6,0)</f>
        <v>0</v>
      </c>
      <c r="K6" s="42">
        <f>IF(月割入力!K6=1,E6,0)</f>
        <v>0</v>
      </c>
      <c r="L6" s="42">
        <f>IF(月割入力!L6=1,E6,0)</f>
        <v>0</v>
      </c>
      <c r="M6" s="42">
        <f>IF(月割入力!M6=1,E6,0)</f>
        <v>0</v>
      </c>
      <c r="N6" s="42">
        <f>IF(月割入力!N6=1,E6,0)</f>
        <v>0</v>
      </c>
      <c r="O6" s="42">
        <f>IF(月割入力!O6=1,E6,0)</f>
        <v>0</v>
      </c>
      <c r="P6" s="42">
        <f>IF(月割入力!P6=1,E6,0)</f>
        <v>0</v>
      </c>
      <c r="Q6" s="187">
        <f>IF(月割入力!Q6=1,E6,0)</f>
        <v>0</v>
      </c>
      <c r="R6" s="190">
        <f t="shared" si="0"/>
        <v>0</v>
      </c>
      <c r="S6" s="2"/>
      <c r="T6" s="79"/>
      <c r="U6" s="79"/>
    </row>
    <row r="7" spans="1:21" ht="18.75" customHeight="1" thickBot="1">
      <c r="A7" s="1073"/>
      <c r="B7" s="1086"/>
      <c r="C7" s="1087"/>
      <c r="D7" s="121" t="s">
        <v>24</v>
      </c>
      <c r="E7" s="199">
        <f>'④　１年間の保険税額'!N12</f>
        <v>0</v>
      </c>
      <c r="F7" s="47">
        <f>IF(月割入力!F7=1,E7,0)</f>
        <v>0</v>
      </c>
      <c r="G7" s="43">
        <f>IF(月割入力!G7=1,E7,0)</f>
        <v>0</v>
      </c>
      <c r="H7" s="43">
        <f>IF(月割入力!H7=1,E7,0)</f>
        <v>0</v>
      </c>
      <c r="I7" s="43">
        <f>IF(月割入力!I7=1,E7,0)</f>
        <v>0</v>
      </c>
      <c r="J7" s="43">
        <f>IF(月割入力!J7=1,E7,0)</f>
        <v>0</v>
      </c>
      <c r="K7" s="43">
        <f>IF(月割入力!K7=1,E7,0)</f>
        <v>0</v>
      </c>
      <c r="L7" s="43">
        <f>IF(月割入力!L7=1,E7,0)</f>
        <v>0</v>
      </c>
      <c r="M7" s="43">
        <f>IF(月割入力!M7=1,E7,0)</f>
        <v>0</v>
      </c>
      <c r="N7" s="43">
        <f>IF(月割入力!N7=1,E7,0)</f>
        <v>0</v>
      </c>
      <c r="O7" s="43">
        <f>IF(月割入力!O7=1,E7,0)</f>
        <v>0</v>
      </c>
      <c r="P7" s="43">
        <f>IF(月割入力!P7=1,E7,0)</f>
        <v>0</v>
      </c>
      <c r="Q7" s="188">
        <f>IF(月割入力!Q7=1,E7,0)</f>
        <v>0</v>
      </c>
      <c r="R7" s="200">
        <f t="shared" si="0"/>
        <v>0</v>
      </c>
      <c r="S7" s="2"/>
      <c r="T7" s="1083" t="s">
        <v>2</v>
      </c>
      <c r="U7" s="1047"/>
    </row>
    <row r="8" spans="1:21" ht="18.75" customHeight="1">
      <c r="A8" s="1072">
        <v>3</v>
      </c>
      <c r="B8" s="1075">
        <f>入力確認!I6</f>
        <v>0</v>
      </c>
      <c r="C8" s="1076"/>
      <c r="D8" s="201" t="s">
        <v>22</v>
      </c>
      <c r="E8" s="202">
        <f>'④　１年間の保険税額'!N13</f>
        <v>0</v>
      </c>
      <c r="F8" s="203">
        <f>IF(月割入力!F8=1,E8,0)</f>
        <v>0</v>
      </c>
      <c r="G8" s="204">
        <f>IF(月割入力!G8=1,E8,0)</f>
        <v>0</v>
      </c>
      <c r="H8" s="204">
        <f>IF(月割入力!H8=1,E8,0)</f>
        <v>0</v>
      </c>
      <c r="I8" s="204">
        <f>IF(月割入力!I8=1,E8,0)</f>
        <v>0</v>
      </c>
      <c r="J8" s="204">
        <f>IF(月割入力!J8=1,E8,0)</f>
        <v>0</v>
      </c>
      <c r="K8" s="204">
        <f>IF(月割入力!K8=1,E8,0)</f>
        <v>0</v>
      </c>
      <c r="L8" s="204">
        <f>IF(月割入力!L8=1,E8,0)</f>
        <v>0</v>
      </c>
      <c r="M8" s="204">
        <f>IF(月割入力!M8=1,E8,0)</f>
        <v>0</v>
      </c>
      <c r="N8" s="204">
        <f>IF(月割入力!N8=1,E8,0)</f>
        <v>0</v>
      </c>
      <c r="O8" s="204">
        <f>IF(月割入力!O8=1,E8,0)</f>
        <v>0</v>
      </c>
      <c r="P8" s="204">
        <f>IF(月割入力!P8=1,E8,0)</f>
        <v>0</v>
      </c>
      <c r="Q8" s="205">
        <f>IF(月割入力!Q8=1,E8,0)</f>
        <v>0</v>
      </c>
      <c r="R8" s="206">
        <f t="shared" si="0"/>
        <v>0</v>
      </c>
      <c r="S8" s="2"/>
      <c r="T8" s="79"/>
      <c r="U8" s="79"/>
    </row>
    <row r="9" spans="1:21" ht="18.75" customHeight="1" thickBot="1">
      <c r="A9" s="1073"/>
      <c r="B9" s="1077"/>
      <c r="C9" s="1078"/>
      <c r="D9" s="120" t="s">
        <v>23</v>
      </c>
      <c r="E9" s="49">
        <f>'④　１年間の保険税額'!N14</f>
        <v>0</v>
      </c>
      <c r="F9" s="46">
        <f>IF(月割入力!F9=1,E9,0)</f>
        <v>0</v>
      </c>
      <c r="G9" s="42">
        <f>IF(月割入力!G9=1,E9,0)</f>
        <v>0</v>
      </c>
      <c r="H9" s="42">
        <f>IF(月割入力!H9=1,E9,0)</f>
        <v>0</v>
      </c>
      <c r="I9" s="42">
        <f>IF(月割入力!I9=1,E9,0)</f>
        <v>0</v>
      </c>
      <c r="J9" s="42">
        <f>IF(月割入力!J9=1,E9,0)</f>
        <v>0</v>
      </c>
      <c r="K9" s="42">
        <f>IF(月割入力!K9=1,E9,0)</f>
        <v>0</v>
      </c>
      <c r="L9" s="42">
        <f>IF(月割入力!L9=1,E9,0)</f>
        <v>0</v>
      </c>
      <c r="M9" s="42">
        <f>IF(月割入力!M9=1,E9,0)</f>
        <v>0</v>
      </c>
      <c r="N9" s="42">
        <f>IF(月割入力!N9=1,E9,0)</f>
        <v>0</v>
      </c>
      <c r="O9" s="42">
        <f>IF(月割入力!O9=1,E9,0)</f>
        <v>0</v>
      </c>
      <c r="P9" s="42">
        <f>IF(月割入力!P9=1,E9,0)</f>
        <v>0</v>
      </c>
      <c r="Q9" s="187">
        <f>IF(月割入力!Q9=1,E9,0)</f>
        <v>0</v>
      </c>
      <c r="R9" s="190">
        <f t="shared" si="0"/>
        <v>0</v>
      </c>
      <c r="S9" s="2"/>
      <c r="T9" s="1083" t="s">
        <v>10</v>
      </c>
      <c r="U9" s="1047"/>
    </row>
    <row r="10" spans="1:21" ht="18.75" customHeight="1">
      <c r="A10" s="1074"/>
      <c r="B10" s="1079"/>
      <c r="C10" s="1080"/>
      <c r="D10" s="207" t="s">
        <v>24</v>
      </c>
      <c r="E10" s="208">
        <f>'④　１年間の保険税額'!N15</f>
        <v>0</v>
      </c>
      <c r="F10" s="209">
        <f>IF(月割入力!F10=1,E10,0)</f>
        <v>0</v>
      </c>
      <c r="G10" s="210">
        <f>IF(月割入力!G10=1,E10,0)</f>
        <v>0</v>
      </c>
      <c r="H10" s="210">
        <f>IF(月割入力!H10=1,E10,0)</f>
        <v>0</v>
      </c>
      <c r="I10" s="210">
        <f>IF(月割入力!I10=1,E10,0)</f>
        <v>0</v>
      </c>
      <c r="J10" s="210">
        <f>IF(月割入力!J10=1,E10,0)</f>
        <v>0</v>
      </c>
      <c r="K10" s="210">
        <f>IF(月割入力!K10=1,E10,0)</f>
        <v>0</v>
      </c>
      <c r="L10" s="210">
        <f>IF(月割入力!L10=1,E10,0)</f>
        <v>0</v>
      </c>
      <c r="M10" s="210">
        <f>IF(月割入力!M10=1,E10,0)</f>
        <v>0</v>
      </c>
      <c r="N10" s="210">
        <f>IF(月割入力!N10=1,E10,0)</f>
        <v>0</v>
      </c>
      <c r="O10" s="210">
        <f>IF(月割入力!O10=1,E10,0)</f>
        <v>0</v>
      </c>
      <c r="P10" s="210">
        <f>IF(月割入力!P10=1,E10,0)</f>
        <v>0</v>
      </c>
      <c r="Q10" s="211">
        <f>IF(月割入力!Q10=1,E10,0)</f>
        <v>0</v>
      </c>
      <c r="R10" s="191">
        <f t="shared" si="0"/>
        <v>0</v>
      </c>
      <c r="S10" s="2"/>
      <c r="T10" s="79"/>
      <c r="U10" s="79"/>
    </row>
    <row r="11" spans="1:21" ht="18.75" customHeight="1">
      <c r="A11" s="1073">
        <v>4</v>
      </c>
      <c r="B11" s="1084">
        <f>入力確認!I7</f>
        <v>0</v>
      </c>
      <c r="C11" s="1085"/>
      <c r="D11" s="119" t="s">
        <v>22</v>
      </c>
      <c r="E11" s="48">
        <f>'④　１年間の保険税額'!N16</f>
        <v>0</v>
      </c>
      <c r="F11" s="45">
        <f>IF(月割入力!F11=1,E11,0)</f>
        <v>0</v>
      </c>
      <c r="G11" s="44">
        <f>IF(月割入力!G11=1,E11,0)</f>
        <v>0</v>
      </c>
      <c r="H11" s="44">
        <f>IF(月割入力!H11=1,E11,0)</f>
        <v>0</v>
      </c>
      <c r="I11" s="44">
        <f>IF(月割入力!I11=1,E11,0)</f>
        <v>0</v>
      </c>
      <c r="J11" s="44">
        <f>IF(月割入力!J11=1,E11,0)</f>
        <v>0</v>
      </c>
      <c r="K11" s="44">
        <f>IF(月割入力!K11=1,E11,0)</f>
        <v>0</v>
      </c>
      <c r="L11" s="44">
        <f>IF(月割入力!L11=1,E11,0)</f>
        <v>0</v>
      </c>
      <c r="M11" s="44">
        <f>IF(月割入力!M11=1,E11,0)</f>
        <v>0</v>
      </c>
      <c r="N11" s="44">
        <f>IF(月割入力!N11=1,E11,0)</f>
        <v>0</v>
      </c>
      <c r="O11" s="44">
        <f>IF(月割入力!O11=1,E11,0)</f>
        <v>0</v>
      </c>
      <c r="P11" s="44">
        <f>IF(月割入力!P11=1,E11,0)</f>
        <v>0</v>
      </c>
      <c r="Q11" s="186">
        <f>IF(月割入力!Q11=1,E11,0)</f>
        <v>0</v>
      </c>
      <c r="R11" s="189">
        <f t="shared" si="0"/>
        <v>0</v>
      </c>
      <c r="S11" s="2"/>
      <c r="T11" s="79"/>
      <c r="U11" s="79"/>
    </row>
    <row r="12" spans="1:21" ht="18.75" customHeight="1">
      <c r="A12" s="1073"/>
      <c r="B12" s="1077"/>
      <c r="C12" s="1078"/>
      <c r="D12" s="120" t="s">
        <v>23</v>
      </c>
      <c r="E12" s="49">
        <f>'④　１年間の保険税額'!N17</f>
        <v>0</v>
      </c>
      <c r="F12" s="46">
        <f>IF(月割入力!F12=1,E12,0)</f>
        <v>0</v>
      </c>
      <c r="G12" s="42">
        <f>IF(月割入力!G12=1,E12,0)</f>
        <v>0</v>
      </c>
      <c r="H12" s="42">
        <f>IF(月割入力!H12=1,E12,0)</f>
        <v>0</v>
      </c>
      <c r="I12" s="42">
        <f>IF(月割入力!I12=1,E12,0)</f>
        <v>0</v>
      </c>
      <c r="J12" s="42">
        <f>IF(月割入力!J12=1,E12,0)</f>
        <v>0</v>
      </c>
      <c r="K12" s="42">
        <f>IF(月割入力!K12=1,E12,0)</f>
        <v>0</v>
      </c>
      <c r="L12" s="42">
        <f>IF(月割入力!L12=1,E12,0)</f>
        <v>0</v>
      </c>
      <c r="M12" s="42">
        <f>IF(月割入力!M12=1,E12,0)</f>
        <v>0</v>
      </c>
      <c r="N12" s="42">
        <f>IF(月割入力!N12=1,E12,0)</f>
        <v>0</v>
      </c>
      <c r="O12" s="42">
        <f>IF(月割入力!O12=1,E12,0)</f>
        <v>0</v>
      </c>
      <c r="P12" s="42">
        <f>IF(月割入力!P12=1,E12,0)</f>
        <v>0</v>
      </c>
      <c r="Q12" s="187">
        <f>IF(月割入力!Q12=1,E12,0)</f>
        <v>0</v>
      </c>
      <c r="R12" s="190">
        <f t="shared" si="0"/>
        <v>0</v>
      </c>
      <c r="S12" s="2"/>
    </row>
    <row r="13" spans="1:21" ht="18.75" customHeight="1">
      <c r="A13" s="1073"/>
      <c r="B13" s="1086"/>
      <c r="C13" s="1087"/>
      <c r="D13" s="121" t="s">
        <v>24</v>
      </c>
      <c r="E13" s="199">
        <f>'④　１年間の保険税額'!N18</f>
        <v>0</v>
      </c>
      <c r="F13" s="47">
        <f>IF(月割入力!F13=1,E13,0)</f>
        <v>0</v>
      </c>
      <c r="G13" s="43">
        <f>IF(月割入力!G13=1,E13,0)</f>
        <v>0</v>
      </c>
      <c r="H13" s="43">
        <f>IF(月割入力!H13=1,E13,0)</f>
        <v>0</v>
      </c>
      <c r="I13" s="43">
        <f>IF(月割入力!I13=1,E13,0)</f>
        <v>0</v>
      </c>
      <c r="J13" s="43">
        <f>IF(月割入力!J13=1,E13,0)</f>
        <v>0</v>
      </c>
      <c r="K13" s="43">
        <f>IF(月割入力!K13=1,E13,0)</f>
        <v>0</v>
      </c>
      <c r="L13" s="43">
        <f>IF(月割入力!L13=1,E13,0)</f>
        <v>0</v>
      </c>
      <c r="M13" s="43">
        <f>IF(月割入力!M13=1,E13,0)</f>
        <v>0</v>
      </c>
      <c r="N13" s="43">
        <f>IF(月割入力!N13=1,E13,0)</f>
        <v>0</v>
      </c>
      <c r="O13" s="43">
        <f>IF(月割入力!O13=1,E13,0)</f>
        <v>0</v>
      </c>
      <c r="P13" s="43">
        <f>IF(月割入力!P13=1,E13,0)</f>
        <v>0</v>
      </c>
      <c r="Q13" s="188">
        <f>IF(月割入力!Q13=1,E13,0)</f>
        <v>0</v>
      </c>
      <c r="R13" s="200">
        <f t="shared" si="0"/>
        <v>0</v>
      </c>
      <c r="S13" s="2"/>
    </row>
    <row r="14" spans="1:21" ht="18.75" customHeight="1">
      <c r="A14" s="1088">
        <v>5</v>
      </c>
      <c r="B14" s="1075">
        <f>入力確認!I8</f>
        <v>0</v>
      </c>
      <c r="C14" s="1076"/>
      <c r="D14" s="201" t="s">
        <v>22</v>
      </c>
      <c r="E14" s="202">
        <f>'④　１年間の保険税額'!N19</f>
        <v>0</v>
      </c>
      <c r="F14" s="203">
        <f>IF(月割入力!F14=1,E14,0)</f>
        <v>0</v>
      </c>
      <c r="G14" s="204">
        <f>IF(月割入力!G14=1,E14,0)</f>
        <v>0</v>
      </c>
      <c r="H14" s="204">
        <f>IF(月割入力!H14=1,E14,0)</f>
        <v>0</v>
      </c>
      <c r="I14" s="204">
        <f>IF(月割入力!I14=1,E14,0)</f>
        <v>0</v>
      </c>
      <c r="J14" s="204">
        <f>IF(月割入力!J14=1,E14,0)</f>
        <v>0</v>
      </c>
      <c r="K14" s="204">
        <f>IF(月割入力!K14=1,E14,0)</f>
        <v>0</v>
      </c>
      <c r="L14" s="204">
        <f>IF(月割入力!L14=1,E14,0)</f>
        <v>0</v>
      </c>
      <c r="M14" s="204">
        <f>IF(月割入力!M14=1,E14,0)</f>
        <v>0</v>
      </c>
      <c r="N14" s="204">
        <f>IF(月割入力!N14=1,E14,0)</f>
        <v>0</v>
      </c>
      <c r="O14" s="204">
        <f>IF(月割入力!O14=1,E14,0)</f>
        <v>0</v>
      </c>
      <c r="P14" s="204">
        <f>IF(月割入力!P14=1,E14,0)</f>
        <v>0</v>
      </c>
      <c r="Q14" s="205">
        <f>IF(月割入力!Q14=1,E14,0)</f>
        <v>0</v>
      </c>
      <c r="R14" s="206">
        <f t="shared" si="0"/>
        <v>0</v>
      </c>
      <c r="S14" s="2"/>
    </row>
    <row r="15" spans="1:21" ht="18.75" customHeight="1">
      <c r="A15" s="1089"/>
      <c r="B15" s="1077"/>
      <c r="C15" s="1078"/>
      <c r="D15" s="120" t="s">
        <v>23</v>
      </c>
      <c r="E15" s="49">
        <f>'④　１年間の保険税額'!N20</f>
        <v>0</v>
      </c>
      <c r="F15" s="46">
        <f>IF(月割入力!F15=1,E15,0)</f>
        <v>0</v>
      </c>
      <c r="G15" s="42">
        <f>IF(月割入力!G15=1,E15,0)</f>
        <v>0</v>
      </c>
      <c r="H15" s="42">
        <f>IF(月割入力!H15=1,E15,0)</f>
        <v>0</v>
      </c>
      <c r="I15" s="42">
        <f>IF(月割入力!I15=1,E15,0)</f>
        <v>0</v>
      </c>
      <c r="J15" s="42">
        <f>IF(月割入力!J15=1,E15,0)</f>
        <v>0</v>
      </c>
      <c r="K15" s="42">
        <f>IF(月割入力!K15=1,E15,0)</f>
        <v>0</v>
      </c>
      <c r="L15" s="42">
        <f>IF(月割入力!L15=1,E15,0)</f>
        <v>0</v>
      </c>
      <c r="M15" s="42">
        <f>IF(月割入力!M15=1,E15,0)</f>
        <v>0</v>
      </c>
      <c r="N15" s="42">
        <f>IF(月割入力!N15=1,E15,0)</f>
        <v>0</v>
      </c>
      <c r="O15" s="42">
        <f>IF(月割入力!O15=1,E15,0)</f>
        <v>0</v>
      </c>
      <c r="P15" s="42">
        <f>IF(月割入力!P15=1,E15,0)</f>
        <v>0</v>
      </c>
      <c r="Q15" s="187">
        <f>IF(月割入力!Q15=1,E15,0)</f>
        <v>0</v>
      </c>
      <c r="R15" s="190">
        <f t="shared" si="0"/>
        <v>0</v>
      </c>
      <c r="S15" s="2"/>
    </row>
    <row r="16" spans="1:21" ht="18.75" customHeight="1">
      <c r="A16" s="1090"/>
      <c r="B16" s="1079"/>
      <c r="C16" s="1080"/>
      <c r="D16" s="207" t="s">
        <v>24</v>
      </c>
      <c r="E16" s="208">
        <f>'④　１年間の保険税額'!N21</f>
        <v>0</v>
      </c>
      <c r="F16" s="209">
        <f>IF(月割入力!F16=1,E16,0)</f>
        <v>0</v>
      </c>
      <c r="G16" s="210">
        <f>IF(月割入力!G16=1,E16,0)</f>
        <v>0</v>
      </c>
      <c r="H16" s="210">
        <f>IF(月割入力!H16=1,E16,0)</f>
        <v>0</v>
      </c>
      <c r="I16" s="210">
        <f>IF(月割入力!I16=1,E16,0)</f>
        <v>0</v>
      </c>
      <c r="J16" s="210">
        <f>IF(月割入力!J16=1,E16,0)</f>
        <v>0</v>
      </c>
      <c r="K16" s="210">
        <f>IF(月割入力!K16=1,E16,0)</f>
        <v>0</v>
      </c>
      <c r="L16" s="210">
        <f>IF(月割入力!L16=1,E16,0)</f>
        <v>0</v>
      </c>
      <c r="M16" s="210">
        <f>IF(月割入力!M16=1,E16,0)</f>
        <v>0</v>
      </c>
      <c r="N16" s="210">
        <f>IF(月割入力!N16=1,E16,0)</f>
        <v>0</v>
      </c>
      <c r="O16" s="210">
        <f>IF(月割入力!O16=1,E16,0)</f>
        <v>0</v>
      </c>
      <c r="P16" s="210">
        <f>IF(月割入力!P16=1,E16,0)</f>
        <v>0</v>
      </c>
      <c r="Q16" s="211">
        <f>IF(月割入力!Q16=1,E16,0)</f>
        <v>0</v>
      </c>
      <c r="R16" s="191">
        <f t="shared" si="0"/>
        <v>0</v>
      </c>
      <c r="S16" s="2"/>
    </row>
    <row r="17" spans="1:20" ht="18.75" customHeight="1">
      <c r="A17" s="1073">
        <v>6</v>
      </c>
      <c r="B17" s="1084">
        <f>入力確認!I9</f>
        <v>0</v>
      </c>
      <c r="C17" s="1085"/>
      <c r="D17" s="119" t="s">
        <v>22</v>
      </c>
      <c r="E17" s="48">
        <f>'④　１年間の保険税額'!N22</f>
        <v>0</v>
      </c>
      <c r="F17" s="45">
        <f>IF(月割入力!F17=1,E17,0)</f>
        <v>0</v>
      </c>
      <c r="G17" s="44">
        <f>IF(月割入力!G17=1,E17,0)</f>
        <v>0</v>
      </c>
      <c r="H17" s="44">
        <f>IF(月割入力!H17=1,E17,0)</f>
        <v>0</v>
      </c>
      <c r="I17" s="44">
        <f>IF(月割入力!I17=1,E17,0)</f>
        <v>0</v>
      </c>
      <c r="J17" s="44">
        <f>IF(月割入力!J17=1,E17,0)</f>
        <v>0</v>
      </c>
      <c r="K17" s="44">
        <f>IF(月割入力!K17=1,E17,0)</f>
        <v>0</v>
      </c>
      <c r="L17" s="44">
        <f>IF(月割入力!K17=1,E17,0)</f>
        <v>0</v>
      </c>
      <c r="M17" s="44">
        <f>IF(月割入力!M17=1,E17,0)</f>
        <v>0</v>
      </c>
      <c r="N17" s="44">
        <f>IF(月割入力!N17=1,E17,0)</f>
        <v>0</v>
      </c>
      <c r="O17" s="44">
        <f>IF(月割入力!O17=1,E17,0)</f>
        <v>0</v>
      </c>
      <c r="P17" s="44">
        <f>IF(月割入力!P17=1,E17,0)</f>
        <v>0</v>
      </c>
      <c r="Q17" s="186">
        <f>IF(月割入力!Q17=1,E17,0)</f>
        <v>0</v>
      </c>
      <c r="R17" s="189">
        <f t="shared" si="0"/>
        <v>0</v>
      </c>
      <c r="S17" s="2"/>
    </row>
    <row r="18" spans="1:20" ht="18.75" customHeight="1">
      <c r="A18" s="1073"/>
      <c r="B18" s="1077"/>
      <c r="C18" s="1078"/>
      <c r="D18" s="120" t="s">
        <v>23</v>
      </c>
      <c r="E18" s="49">
        <f>'④　１年間の保険税額'!N23</f>
        <v>0</v>
      </c>
      <c r="F18" s="46">
        <f>IF(月割入力!F18=1,E18,0)</f>
        <v>0</v>
      </c>
      <c r="G18" s="42">
        <f>IF(月割入力!G18=1,E18,0)</f>
        <v>0</v>
      </c>
      <c r="H18" s="42">
        <f>IF(月割入力!H18=1,E18,0)</f>
        <v>0</v>
      </c>
      <c r="I18" s="42">
        <f>IF(月割入力!I18=1,E18,0)</f>
        <v>0</v>
      </c>
      <c r="J18" s="42">
        <f>IF(月割入力!J18=1,E18,0)</f>
        <v>0</v>
      </c>
      <c r="K18" s="42">
        <f>IF(月割入力!K18=1,E18,0)</f>
        <v>0</v>
      </c>
      <c r="L18" s="42">
        <f>IF(月割入力!K18=1,E18,0)</f>
        <v>0</v>
      </c>
      <c r="M18" s="42">
        <f>IF(月割入力!M18=1,E18,0)</f>
        <v>0</v>
      </c>
      <c r="N18" s="42">
        <f>IF(月割入力!N18=1,E18,0)</f>
        <v>0</v>
      </c>
      <c r="O18" s="42">
        <f>IF(月割入力!O18=1,E18,0)</f>
        <v>0</v>
      </c>
      <c r="P18" s="42">
        <f>IF(月割入力!P18=1,E18,0)</f>
        <v>0</v>
      </c>
      <c r="Q18" s="187">
        <f>IF(月割入力!Q18=1,E18,0)</f>
        <v>0</v>
      </c>
      <c r="R18" s="190">
        <f t="shared" si="0"/>
        <v>0</v>
      </c>
      <c r="S18" s="2"/>
    </row>
    <row r="19" spans="1:20" ht="18.75" customHeight="1">
      <c r="A19" s="1073"/>
      <c r="B19" s="1086"/>
      <c r="C19" s="1087"/>
      <c r="D19" s="121" t="s">
        <v>24</v>
      </c>
      <c r="E19" s="199">
        <f>'④　１年間の保険税額'!N24</f>
        <v>0</v>
      </c>
      <c r="F19" s="47">
        <f>IF(月割入力!F19=1,E19,0)</f>
        <v>0</v>
      </c>
      <c r="G19" s="43">
        <f>IF(月割入力!G19=1,E19,0)</f>
        <v>0</v>
      </c>
      <c r="H19" s="43">
        <f>IF(月割入力!H19=1,E19,0)</f>
        <v>0</v>
      </c>
      <c r="I19" s="43">
        <f>IF(月割入力!I19=1,E19,0)</f>
        <v>0</v>
      </c>
      <c r="J19" s="43">
        <f>IF(月割入力!J19=1,E19,0)</f>
        <v>0</v>
      </c>
      <c r="K19" s="43">
        <f>IF(月割入力!K19=1,E19,0)</f>
        <v>0</v>
      </c>
      <c r="L19" s="43">
        <f>IF(月割入力!L19=1,E19,0)</f>
        <v>0</v>
      </c>
      <c r="M19" s="43">
        <f>IF(月割入力!M19=1,E19,0)</f>
        <v>0</v>
      </c>
      <c r="N19" s="43">
        <f>IF(月割入力!N19=1,E19,0)</f>
        <v>0</v>
      </c>
      <c r="O19" s="43">
        <f>IF(月割入力!O19=1,E19,0)</f>
        <v>0</v>
      </c>
      <c r="P19" s="43">
        <f>IF(月割入力!P19=1,E19,0)</f>
        <v>0</v>
      </c>
      <c r="Q19" s="188">
        <f>IF(月割入力!Q19=1,E19,0)</f>
        <v>0</v>
      </c>
      <c r="R19" s="200">
        <f t="shared" si="0"/>
        <v>0</v>
      </c>
      <c r="S19" s="2"/>
    </row>
    <row r="20" spans="1:20" ht="18.75" customHeight="1">
      <c r="A20" s="1072">
        <v>7</v>
      </c>
      <c r="B20" s="1075">
        <f>入力確認!I10</f>
        <v>0</v>
      </c>
      <c r="C20" s="1076"/>
      <c r="D20" s="201" t="s">
        <v>22</v>
      </c>
      <c r="E20" s="202">
        <f>'④　１年間の保険税額'!N25</f>
        <v>0</v>
      </c>
      <c r="F20" s="203">
        <f>IF(月割入力!F20=1,E20,0)</f>
        <v>0</v>
      </c>
      <c r="G20" s="204">
        <f>IF(月割入力!G20=1,E20,0)</f>
        <v>0</v>
      </c>
      <c r="H20" s="204">
        <f>IF(月割入力!H20=1,E20,0)</f>
        <v>0</v>
      </c>
      <c r="I20" s="204">
        <f>IF(月割入力!I20=1,E20,0)</f>
        <v>0</v>
      </c>
      <c r="J20" s="204">
        <f>IF(月割入力!J20=1,E20,0)</f>
        <v>0</v>
      </c>
      <c r="K20" s="204">
        <f>IF(月割入力!K20=1,E20,0)</f>
        <v>0</v>
      </c>
      <c r="L20" s="204">
        <f>IF(月割入力!K20=1,E20,0)</f>
        <v>0</v>
      </c>
      <c r="M20" s="204">
        <f>IF(月割入力!M20=1,E20,0)</f>
        <v>0</v>
      </c>
      <c r="N20" s="204">
        <f>IF(月割入力!N20=1,E20,0)</f>
        <v>0</v>
      </c>
      <c r="O20" s="204">
        <f>IF(月割入力!O20=1,E20,0)</f>
        <v>0</v>
      </c>
      <c r="P20" s="204">
        <f>IF(月割入力!P20=1,E20,0)</f>
        <v>0</v>
      </c>
      <c r="Q20" s="205">
        <f>IF(月割入力!Q20=1,E20,0)</f>
        <v>0</v>
      </c>
      <c r="R20" s="206">
        <f t="shared" si="0"/>
        <v>0</v>
      </c>
      <c r="S20" s="2"/>
    </row>
    <row r="21" spans="1:20" ht="18.75" customHeight="1">
      <c r="A21" s="1073"/>
      <c r="B21" s="1077"/>
      <c r="C21" s="1078"/>
      <c r="D21" s="120" t="s">
        <v>23</v>
      </c>
      <c r="E21" s="49">
        <f>'④　１年間の保険税額'!N26</f>
        <v>0</v>
      </c>
      <c r="F21" s="46">
        <f>IF(月割入力!F21=1,E21,0)</f>
        <v>0</v>
      </c>
      <c r="G21" s="42">
        <f>IF(月割入力!G21=1,E21,0)</f>
        <v>0</v>
      </c>
      <c r="H21" s="42">
        <f>IF(月割入力!H21=1,E21,0)</f>
        <v>0</v>
      </c>
      <c r="I21" s="42">
        <f>IF(月割入力!I21=1,E21,0)</f>
        <v>0</v>
      </c>
      <c r="J21" s="42">
        <f>IF(月割入力!J21=1,E21,0)</f>
        <v>0</v>
      </c>
      <c r="K21" s="42">
        <f>IF(月割入力!K21=1,E21,0)</f>
        <v>0</v>
      </c>
      <c r="L21" s="42">
        <f>IF(月割入力!K21=1,E21,0)</f>
        <v>0</v>
      </c>
      <c r="M21" s="42">
        <f>IF(月割入力!M21=1,E21,0)</f>
        <v>0</v>
      </c>
      <c r="N21" s="42">
        <f>IF(月割入力!N21=1,E21,0)</f>
        <v>0</v>
      </c>
      <c r="O21" s="42">
        <f>IF(月割入力!O21=1,E21,0)</f>
        <v>0</v>
      </c>
      <c r="P21" s="42">
        <f>IF(月割入力!P21=1,E21,0)</f>
        <v>0</v>
      </c>
      <c r="Q21" s="187">
        <f>IF(月割入力!Q21=1,E21,0)</f>
        <v>0</v>
      </c>
      <c r="R21" s="190">
        <f t="shared" si="0"/>
        <v>0</v>
      </c>
      <c r="S21" s="2"/>
    </row>
    <row r="22" spans="1:20" ht="18.75" customHeight="1">
      <c r="A22" s="1074"/>
      <c r="B22" s="1079"/>
      <c r="C22" s="1080"/>
      <c r="D22" s="207" t="s">
        <v>24</v>
      </c>
      <c r="E22" s="208">
        <f>'④　１年間の保険税額'!N27</f>
        <v>0</v>
      </c>
      <c r="F22" s="209">
        <f>IF(月割入力!F22=1,E22,0)</f>
        <v>0</v>
      </c>
      <c r="G22" s="210">
        <f>IF(月割入力!G22=1,E22,0)</f>
        <v>0</v>
      </c>
      <c r="H22" s="210">
        <f>IF(月割入力!H22=1,E22,0)</f>
        <v>0</v>
      </c>
      <c r="I22" s="210">
        <f>IF(月割入力!I22=1,E22,0)</f>
        <v>0</v>
      </c>
      <c r="J22" s="210">
        <f>IF(月割入力!J22=1,E22,0)</f>
        <v>0</v>
      </c>
      <c r="K22" s="210">
        <f>IF(月割入力!K22=1,E22,0)</f>
        <v>0</v>
      </c>
      <c r="L22" s="210">
        <f>IF(月割入力!L22=1,E22,0)</f>
        <v>0</v>
      </c>
      <c r="M22" s="210">
        <f>IF(月割入力!M22=1,E22,0)</f>
        <v>0</v>
      </c>
      <c r="N22" s="210">
        <f>IF(月割入力!N22=1,E22,0)</f>
        <v>0</v>
      </c>
      <c r="O22" s="210">
        <f>IF(月割入力!O22=1,E22,0)</f>
        <v>0</v>
      </c>
      <c r="P22" s="210">
        <f>IF(月割入力!P22=1,E22,0)</f>
        <v>0</v>
      </c>
      <c r="Q22" s="211">
        <f>IF(月割入力!Q22=1,E22,0)</f>
        <v>0</v>
      </c>
      <c r="R22" s="191">
        <f t="shared" si="0"/>
        <v>0</v>
      </c>
      <c r="S22" s="2"/>
    </row>
    <row r="23" spans="1:20" ht="18.75" customHeight="1">
      <c r="A23" s="1073">
        <v>8</v>
      </c>
      <c r="B23" s="1084">
        <f>入力確認!I11</f>
        <v>0</v>
      </c>
      <c r="C23" s="1085"/>
      <c r="D23" s="119" t="s">
        <v>22</v>
      </c>
      <c r="E23" s="48">
        <f>'④　１年間の保険税額'!N28</f>
        <v>0</v>
      </c>
      <c r="F23" s="45">
        <f>IF(月割入力!F23=1,E23,0)</f>
        <v>0</v>
      </c>
      <c r="G23" s="44">
        <f>IF(月割入力!G23=1,E23,0)</f>
        <v>0</v>
      </c>
      <c r="H23" s="44">
        <f>IF(月割入力!H23=1,E23,0)</f>
        <v>0</v>
      </c>
      <c r="I23" s="44">
        <f>IF(月割入力!I23=1,E23,0)</f>
        <v>0</v>
      </c>
      <c r="J23" s="44">
        <f>IF(月割入力!J23=1,E23,0)</f>
        <v>0</v>
      </c>
      <c r="K23" s="44">
        <f>IF(月割入力!K23=1,E23,0)</f>
        <v>0</v>
      </c>
      <c r="L23" s="44">
        <f>IF(月割入力!L23=1,E23,0)</f>
        <v>0</v>
      </c>
      <c r="M23" s="44">
        <f>IF(月割入力!M23=1,E23,0)</f>
        <v>0</v>
      </c>
      <c r="N23" s="44">
        <f>IF(月割入力!N23=1,E23,0)</f>
        <v>0</v>
      </c>
      <c r="O23" s="44">
        <f>IF(月割入力!O23=1,E23,0)</f>
        <v>0</v>
      </c>
      <c r="P23" s="44">
        <f>IF(月割入力!P23=1,E23,0)</f>
        <v>0</v>
      </c>
      <c r="Q23" s="186">
        <f>IF(月割入力!Q23=1,E23,0)</f>
        <v>0</v>
      </c>
      <c r="R23" s="189">
        <f t="shared" si="0"/>
        <v>0</v>
      </c>
      <c r="S23" s="2"/>
    </row>
    <row r="24" spans="1:20" ht="18.75" customHeight="1">
      <c r="A24" s="1073"/>
      <c r="B24" s="1077"/>
      <c r="C24" s="1078"/>
      <c r="D24" s="120" t="s">
        <v>23</v>
      </c>
      <c r="E24" s="49">
        <f>'④　１年間の保険税額'!N29</f>
        <v>0</v>
      </c>
      <c r="F24" s="46">
        <f>IF(月割入力!F24=1,E24,0)</f>
        <v>0</v>
      </c>
      <c r="G24" s="42">
        <f>IF(月割入力!G24=1,E24,0)</f>
        <v>0</v>
      </c>
      <c r="H24" s="42">
        <f>IF(月割入力!H24=1,E24,0)</f>
        <v>0</v>
      </c>
      <c r="I24" s="42">
        <f>IF(月割入力!I24=1,E24,0)</f>
        <v>0</v>
      </c>
      <c r="J24" s="42">
        <f>IF(月割入力!J24=1,E24,0)</f>
        <v>0</v>
      </c>
      <c r="K24" s="42">
        <f>IF(月割入力!K24=1,E24,0)</f>
        <v>0</v>
      </c>
      <c r="L24" s="42">
        <f>IF(月割入力!L24=1,E24,0)</f>
        <v>0</v>
      </c>
      <c r="M24" s="42">
        <f>IF(月割入力!M24=1,E24,0)</f>
        <v>0</v>
      </c>
      <c r="N24" s="42">
        <f>IF(月割入力!N24=1,E24,0)</f>
        <v>0</v>
      </c>
      <c r="O24" s="42">
        <f>IF(月割入力!O24=1,E24,0)</f>
        <v>0</v>
      </c>
      <c r="P24" s="42">
        <f>IF(月割入力!P24=1,E24,0)</f>
        <v>0</v>
      </c>
      <c r="Q24" s="187">
        <f>IF(月割入力!Q24=1,E24,0)</f>
        <v>0</v>
      </c>
      <c r="R24" s="190">
        <f t="shared" si="0"/>
        <v>0</v>
      </c>
      <c r="S24" s="2"/>
    </row>
    <row r="25" spans="1:20" ht="18.75" customHeight="1">
      <c r="A25" s="1074"/>
      <c r="B25" s="1077"/>
      <c r="C25" s="1078"/>
      <c r="D25" s="121" t="s">
        <v>24</v>
      </c>
      <c r="E25" s="50">
        <f>'④　１年間の保険税額'!N30</f>
        <v>0</v>
      </c>
      <c r="F25" s="47">
        <f>IF(月割入力!F25=1,E25,0)</f>
        <v>0</v>
      </c>
      <c r="G25" s="43">
        <f>IF(月割入力!G25=1,E25,0)</f>
        <v>0</v>
      </c>
      <c r="H25" s="43">
        <f>IF(月割入力!H25=1,E25,0)</f>
        <v>0</v>
      </c>
      <c r="I25" s="43">
        <f>IF(月割入力!I25=1,E25,0)</f>
        <v>0</v>
      </c>
      <c r="J25" s="43">
        <f>IF(月割入力!J25=1,E25,0)</f>
        <v>0</v>
      </c>
      <c r="K25" s="43">
        <f>IF(月割入力!K25=1,E25,0)</f>
        <v>0</v>
      </c>
      <c r="L25" s="43">
        <f>IF(月割入力!L25=1,E25,0)</f>
        <v>0</v>
      </c>
      <c r="M25" s="43">
        <f>IF(月割入力!M25=1,E25,0)</f>
        <v>0</v>
      </c>
      <c r="N25" s="43">
        <f>IF(月割入力!N25=1,E25,0)</f>
        <v>0</v>
      </c>
      <c r="O25" s="43">
        <f>IF(月割入力!O25=1,E25,0)</f>
        <v>0</v>
      </c>
      <c r="P25" s="43">
        <f>IF(月割入力!P25=1,E25,0)</f>
        <v>0</v>
      </c>
      <c r="Q25" s="188">
        <f>IF(月割入力!Q25=1,E25,0)</f>
        <v>0</v>
      </c>
      <c r="R25" s="191">
        <f t="shared" si="0"/>
        <v>0</v>
      </c>
      <c r="S25" s="2"/>
    </row>
    <row r="26" spans="1:20" ht="18.75" customHeight="1">
      <c r="A26" s="1066" t="s">
        <v>78</v>
      </c>
      <c r="B26" s="1069"/>
      <c r="C26" s="1067"/>
      <c r="D26" s="1066" t="s">
        <v>22</v>
      </c>
      <c r="E26" s="1067"/>
      <c r="F26" s="180">
        <f>IF(F30&gt;E30,E30,F30)</f>
        <v>0</v>
      </c>
      <c r="G26" s="131">
        <f>IF(G30&gt;E30,E30,G30)</f>
        <v>0</v>
      </c>
      <c r="H26" s="131">
        <f>IF(H30&gt;E30,E30,H30)</f>
        <v>0</v>
      </c>
      <c r="I26" s="131">
        <f>IF(I30&gt;E30,E30,I30)</f>
        <v>0</v>
      </c>
      <c r="J26" s="131">
        <f>IF(J30&gt;E30,E30,J30)</f>
        <v>0</v>
      </c>
      <c r="K26" s="131">
        <f>IF(K30&gt;E30,E30,K30)</f>
        <v>0</v>
      </c>
      <c r="L26" s="131">
        <f>IF(L30&gt;E30,E30,L30)</f>
        <v>0</v>
      </c>
      <c r="M26" s="131">
        <f>IF(M30&gt;E30,E30,M30)</f>
        <v>0</v>
      </c>
      <c r="N26" s="131">
        <f>IF(N30&gt;E30,E30,N30)</f>
        <v>0</v>
      </c>
      <c r="O26" s="131">
        <f>IF(O30&gt;E30,E30,O30)</f>
        <v>0</v>
      </c>
      <c r="P26" s="131">
        <f>IF(P30&gt;E30,E30,P30)</f>
        <v>0</v>
      </c>
      <c r="Q26" s="183">
        <f>IF(Q30&gt;E30,E30,Q30)</f>
        <v>0</v>
      </c>
      <c r="R26" s="1059">
        <f>SUM(F26:Q28)</f>
        <v>0</v>
      </c>
      <c r="S26" s="1057"/>
      <c r="T26" s="1058"/>
    </row>
    <row r="27" spans="1:20" ht="18.75" customHeight="1">
      <c r="A27" s="1064"/>
      <c r="B27" s="1070"/>
      <c r="C27" s="1065"/>
      <c r="D27" s="1064" t="s">
        <v>23</v>
      </c>
      <c r="E27" s="1065"/>
      <c r="F27" s="181">
        <f>IF(F31&gt;E31,E31,F31)</f>
        <v>0</v>
      </c>
      <c r="G27" s="132">
        <f>IF(G31&gt;E31,E31,G31)</f>
        <v>0</v>
      </c>
      <c r="H27" s="132">
        <f>IF(H31&gt;E31,E31,H31)</f>
        <v>0</v>
      </c>
      <c r="I27" s="132">
        <f>IF(I31&gt;E31,E31,I31)</f>
        <v>0</v>
      </c>
      <c r="J27" s="132">
        <f>IF(J31&gt;E31,E31,J31)</f>
        <v>0</v>
      </c>
      <c r="K27" s="132">
        <f>IF(K31&gt;E31,E31,K31)</f>
        <v>0</v>
      </c>
      <c r="L27" s="132">
        <f>IF(L31&gt;E31,E31,L31)</f>
        <v>0</v>
      </c>
      <c r="M27" s="132">
        <f>IF(M31&gt;E31,E31,M31)</f>
        <v>0</v>
      </c>
      <c r="N27" s="132">
        <f>IF(N31&gt;E31,E31,N31)</f>
        <v>0</v>
      </c>
      <c r="O27" s="132">
        <f>IF(O31&gt;E31,E31,O31)</f>
        <v>0</v>
      </c>
      <c r="P27" s="132">
        <f>IF(P31&gt;E31,E31,P31)</f>
        <v>0</v>
      </c>
      <c r="Q27" s="184">
        <f>IF(Q31&gt;E31,E31,Q31)</f>
        <v>0</v>
      </c>
      <c r="R27" s="1060"/>
      <c r="S27" s="1057"/>
      <c r="T27" s="1058"/>
    </row>
    <row r="28" spans="1:20" ht="18.75" customHeight="1">
      <c r="A28" s="1062"/>
      <c r="B28" s="1071"/>
      <c r="C28" s="1063"/>
      <c r="D28" s="1062" t="s">
        <v>24</v>
      </c>
      <c r="E28" s="1063"/>
      <c r="F28" s="182">
        <f>IF(F32&gt;E32,E32,F32)</f>
        <v>0</v>
      </c>
      <c r="G28" s="179">
        <f>IF(G32&gt;E32,E32,G32)</f>
        <v>0</v>
      </c>
      <c r="H28" s="179">
        <f>IF(H32&gt;E32,E32,H32)</f>
        <v>0</v>
      </c>
      <c r="I28" s="179">
        <f>IF(I32&gt;E32,E32,I32)</f>
        <v>0</v>
      </c>
      <c r="J28" s="179">
        <f>IF(J32&gt;E32,E32,J32)</f>
        <v>0</v>
      </c>
      <c r="K28" s="179">
        <f>IF(K32&gt;E32,E32,K32)</f>
        <v>0</v>
      </c>
      <c r="L28" s="179">
        <f>IF(L32&gt;E32,E32,L32)</f>
        <v>0</v>
      </c>
      <c r="M28" s="179">
        <f>IF(M32&gt;E32,E32,M32)</f>
        <v>0</v>
      </c>
      <c r="N28" s="179">
        <f>IF(N32&gt;E32,E32,N32)</f>
        <v>0</v>
      </c>
      <c r="O28" s="179">
        <f>IF(O32&gt;E32,E32,O32)</f>
        <v>0</v>
      </c>
      <c r="P28" s="179">
        <f>IF(P32&gt;E32,E32,P32)</f>
        <v>0</v>
      </c>
      <c r="Q28" s="185">
        <f>IF(Q32&gt;E32,E32,Q32)</f>
        <v>0</v>
      </c>
      <c r="R28" s="1061"/>
      <c r="S28" s="1057"/>
      <c r="T28" s="1058"/>
    </row>
    <row r="29" spans="1:20" ht="26.25" customHeight="1">
      <c r="E29" s="1" t="s">
        <v>63</v>
      </c>
      <c r="F29" s="2" t="s">
        <v>49</v>
      </c>
      <c r="G29" s="2" t="s">
        <v>50</v>
      </c>
      <c r="H29" s="2" t="s">
        <v>51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58</v>
      </c>
      <c r="P29" s="2" t="s">
        <v>59</v>
      </c>
      <c r="Q29" s="2" t="s">
        <v>60</v>
      </c>
      <c r="R29" s="51"/>
    </row>
    <row r="30" spans="1:20" ht="26.25" customHeight="1">
      <c r="D30" s="2" t="s">
        <v>22</v>
      </c>
      <c r="E30" s="1">
        <f>ライブラリ!D19</f>
        <v>55000</v>
      </c>
      <c r="F30" s="1">
        <f>IF(F35=1,0,F2+F5+F8+F11+F14+F17+F20+F23+ライブラリ!D16)</f>
        <v>0</v>
      </c>
      <c r="G30" s="1">
        <f>IF(G35=1,0,G2+G5+G8+G11+G14+G17+G20+G23+ライブラリ!D16)</f>
        <v>0</v>
      </c>
      <c r="H30" s="1">
        <f>IF(H35=1,0,H2+H5+H8+H11+H14+H17+H20+H23+ライブラリ!D16)</f>
        <v>0</v>
      </c>
      <c r="I30" s="1">
        <f>IF(I35=1,0,I2+I5+I8+I11+I14+I17+I20+I23+ライブラリ!D16)</f>
        <v>0</v>
      </c>
      <c r="J30" s="1">
        <f>IF(J35=1,0,J2+J5+J8+J11+J14+J17+J20+J23+ライブラリ!D16)</f>
        <v>0</v>
      </c>
      <c r="K30" s="1">
        <f>IF(K35=1,0,K2+K5+K8+K11+K14+K17+K20+K23+ライブラリ!D16)</f>
        <v>0</v>
      </c>
      <c r="L30" s="1">
        <f>IF(L35=1,0,L2+L5+L8+L11+L14+L17+L20+L23+ライブラリ!D16)</f>
        <v>0</v>
      </c>
      <c r="M30" s="1">
        <f>IF(M35=1,0,M2+M5+M8+M11+M14+M17+M20+M23+ライブラリ!D16)</f>
        <v>0</v>
      </c>
      <c r="N30" s="1">
        <f>IF(N35=1,0,N2+N5+N8+N11+N14+N17+N20+N23+ライブラリ!D16)</f>
        <v>0</v>
      </c>
      <c r="O30" s="1">
        <f>IF(O35=1,0,O2+O5+O8+O11+O14+O17+O20+O23+ライブラリ!D16)</f>
        <v>0</v>
      </c>
      <c r="P30" s="1">
        <f>IF(P35=1,0,P2+P5+P8+P11+P14+P17+P20+P23+ライブラリ!D16)</f>
        <v>0</v>
      </c>
      <c r="Q30" s="1">
        <f>IF(Q35=1,0,Q2+Q5+Q8+Q11+Q14+Q17+Q20+Q23+ライブラリ!D16)</f>
        <v>0</v>
      </c>
    </row>
    <row r="31" spans="1:20" ht="26.25" customHeight="1">
      <c r="D31" s="2" t="s">
        <v>23</v>
      </c>
      <c r="E31" s="1">
        <f>ライブラリ!G19</f>
        <v>21666.666666666668</v>
      </c>
      <c r="F31" s="1">
        <f>IF(F35=1,0,F3+F6+F9+F12+F15+F18+F21+F24+ライブラリ!G16)</f>
        <v>0</v>
      </c>
      <c r="G31" s="1">
        <f>IF(G35=1,0,G3+G6+G9+G12+G15+G18+G21+G24+ライブラリ!G16)</f>
        <v>0</v>
      </c>
      <c r="H31" s="1">
        <f>IF(H35=1,0,H3+H6+H9+H12+H15+H18+H21+H24+ライブラリ!G16)</f>
        <v>0</v>
      </c>
      <c r="I31" s="1">
        <f>IF(I35=1,0,I3+I6+I9+I12+I15+I18+I21+I24+ライブラリ!G16)</f>
        <v>0</v>
      </c>
      <c r="J31" s="1">
        <f>IF(J35=1,0,J3+J6+J9+J12+J15+J18+J21+J24+ライブラリ!G16)</f>
        <v>0</v>
      </c>
      <c r="K31" s="1">
        <f>IF(K35=1,0,K3+K6+K9+K12+K15+K18+K21+K24+ライブラリ!G16)</f>
        <v>0</v>
      </c>
      <c r="L31" s="1">
        <f>IF(L35=1,0,L3+L6+L9+L12+L15+L18+L21+L24+ライブラリ!G16)</f>
        <v>0</v>
      </c>
      <c r="M31" s="1">
        <f>IF(M35=1,0,M3+M6+M9+M12+M15+M18+M21+M24+ライブラリ!G16)</f>
        <v>0</v>
      </c>
      <c r="N31" s="1">
        <f>IF(N35=1,0,N3+N6+N9+N12+N15+N18+N21+N24+ライブラリ!G16)</f>
        <v>0</v>
      </c>
      <c r="O31" s="1">
        <f>IF(O35=1,0,O3+O6+O9+O12+O15+O18+O21+O24+ライブラリ!G16)</f>
        <v>0</v>
      </c>
      <c r="P31" s="1">
        <f>IF(P35=1,0,P3+P6+P9+P12+P15+P18+P21+P24+ライブラリ!G16)</f>
        <v>0</v>
      </c>
      <c r="Q31" s="1">
        <f>IF(Q35=1,0,Q3+Q6+Q9+Q12+Q15+Q18+Q21+Q24+ライブラリ!G16)</f>
        <v>0</v>
      </c>
    </row>
    <row r="32" spans="1:20" ht="26.25" customHeight="1">
      <c r="D32" s="2" t="s">
        <v>24</v>
      </c>
      <c r="E32" s="1">
        <f>ライブラリ!J19</f>
        <v>14166.666666666666</v>
      </c>
      <c r="F32" s="1">
        <f>IF(F36=0,0,F4+F7+F10+F13+F16+F19+F22+F25)</f>
        <v>0</v>
      </c>
      <c r="G32" s="1">
        <f t="shared" ref="G32:Q32" si="1">IF(G36=0,0,G4+G7+G10+G13+G16+G19+G22+G25)</f>
        <v>0</v>
      </c>
      <c r="H32" s="1">
        <f t="shared" si="1"/>
        <v>0</v>
      </c>
      <c r="I32" s="1">
        <f t="shared" si="1"/>
        <v>0</v>
      </c>
      <c r="J32" s="1">
        <f t="shared" si="1"/>
        <v>0</v>
      </c>
      <c r="K32" s="1">
        <f t="shared" si="1"/>
        <v>0</v>
      </c>
      <c r="L32" s="1">
        <f t="shared" si="1"/>
        <v>0</v>
      </c>
      <c r="M32" s="1">
        <f t="shared" si="1"/>
        <v>0</v>
      </c>
      <c r="N32" s="1">
        <f t="shared" si="1"/>
        <v>0</v>
      </c>
      <c r="O32" s="1">
        <f t="shared" si="1"/>
        <v>0</v>
      </c>
      <c r="P32" s="1">
        <f t="shared" si="1"/>
        <v>0</v>
      </c>
      <c r="Q32" s="1">
        <f t="shared" si="1"/>
        <v>0</v>
      </c>
    </row>
    <row r="33" spans="4:18" ht="26.25" customHeight="1">
      <c r="D33" s="2" t="s">
        <v>62</v>
      </c>
      <c r="E33" s="1">
        <f>SUM(E30:E32)</f>
        <v>90833.333333333343</v>
      </c>
      <c r="F33" s="1">
        <f>SUM(F30:F32)</f>
        <v>0</v>
      </c>
      <c r="G33" s="1">
        <f t="shared" ref="G33:Q33" si="2">SUM(G30:G32)</f>
        <v>0</v>
      </c>
      <c r="H33" s="1">
        <f t="shared" si="2"/>
        <v>0</v>
      </c>
      <c r="I33" s="1">
        <f t="shared" si="2"/>
        <v>0</v>
      </c>
      <c r="J33" s="1">
        <f t="shared" si="2"/>
        <v>0</v>
      </c>
      <c r="K33" s="1">
        <f t="shared" si="2"/>
        <v>0</v>
      </c>
      <c r="L33" s="1">
        <f t="shared" si="2"/>
        <v>0</v>
      </c>
      <c r="M33" s="1">
        <f t="shared" si="2"/>
        <v>0</v>
      </c>
      <c r="N33" s="1">
        <f t="shared" si="2"/>
        <v>0</v>
      </c>
      <c r="O33" s="1">
        <f t="shared" si="2"/>
        <v>0</v>
      </c>
      <c r="P33" s="1">
        <f t="shared" si="2"/>
        <v>0</v>
      </c>
      <c r="Q33" s="1">
        <f t="shared" si="2"/>
        <v>0</v>
      </c>
    </row>
    <row r="34" spans="4:18">
      <c r="F34" s="214" t="s">
        <v>82</v>
      </c>
      <c r="G34" s="214" t="s">
        <v>83</v>
      </c>
      <c r="H34" s="214" t="s">
        <v>84</v>
      </c>
      <c r="I34" s="214" t="s">
        <v>85</v>
      </c>
      <c r="J34" s="214" t="s">
        <v>86</v>
      </c>
      <c r="K34" s="214" t="s">
        <v>87</v>
      </c>
      <c r="L34" s="214" t="s">
        <v>88</v>
      </c>
      <c r="M34" s="214" t="s">
        <v>89</v>
      </c>
      <c r="N34" s="214" t="s">
        <v>90</v>
      </c>
      <c r="O34" s="214" t="s">
        <v>91</v>
      </c>
      <c r="P34" s="214" t="s">
        <v>92</v>
      </c>
      <c r="Q34" s="214" t="s">
        <v>93</v>
      </c>
    </row>
    <row r="35" spans="4:18" ht="26.25" customHeight="1">
      <c r="D35" s="1081" t="s">
        <v>81</v>
      </c>
      <c r="E35" s="1082"/>
      <c r="F35" s="214">
        <f>IF(AND(F2=0,F5=0,F8=0,F11=0,F14=0,F17=0,F20=0,F23=0),1,2)</f>
        <v>1</v>
      </c>
      <c r="G35" s="214">
        <f t="shared" ref="G35:Q35" si="3">IF(AND(G2=0,G5=0,G8=0,G11=0,G14=0,G17=0,G20=0,G23=0),1,2)</f>
        <v>1</v>
      </c>
      <c r="H35" s="214">
        <f t="shared" si="3"/>
        <v>1</v>
      </c>
      <c r="I35" s="214">
        <f t="shared" si="3"/>
        <v>1</v>
      </c>
      <c r="J35" s="214">
        <f t="shared" si="3"/>
        <v>1</v>
      </c>
      <c r="K35" s="214">
        <f t="shared" si="3"/>
        <v>1</v>
      </c>
      <c r="L35" s="214">
        <f t="shared" si="3"/>
        <v>1</v>
      </c>
      <c r="M35" s="214">
        <f t="shared" si="3"/>
        <v>1</v>
      </c>
      <c r="N35" s="214">
        <f t="shared" si="3"/>
        <v>1</v>
      </c>
      <c r="O35" s="214">
        <f t="shared" si="3"/>
        <v>1</v>
      </c>
      <c r="P35" s="214">
        <f t="shared" si="3"/>
        <v>1</v>
      </c>
      <c r="Q35" s="214">
        <f t="shared" si="3"/>
        <v>1</v>
      </c>
      <c r="R35" s="215"/>
    </row>
    <row r="36" spans="4:18" ht="26.25" customHeight="1">
      <c r="D36" s="1068" t="s">
        <v>6</v>
      </c>
      <c r="E36" s="1068"/>
      <c r="F36" s="214">
        <f>IF(AND(F4=0,F7=0,F10=0,F13=0,F16=0,F19=0,F22=0,F25=0),1,2)</f>
        <v>1</v>
      </c>
      <c r="G36" s="214">
        <f t="shared" ref="G36:Q36" si="4">IF(AND(G4=0,G7=0,G10=0,G13=0,G16=0,G19=0,G22=0,G25=0),1,2)</f>
        <v>1</v>
      </c>
      <c r="H36" s="214">
        <f t="shared" si="4"/>
        <v>1</v>
      </c>
      <c r="I36" s="214">
        <f t="shared" si="4"/>
        <v>1</v>
      </c>
      <c r="J36" s="214">
        <f t="shared" si="4"/>
        <v>1</v>
      </c>
      <c r="K36" s="214">
        <f t="shared" si="4"/>
        <v>1</v>
      </c>
      <c r="L36" s="214">
        <f t="shared" si="4"/>
        <v>1</v>
      </c>
      <c r="M36" s="214">
        <f t="shared" si="4"/>
        <v>1</v>
      </c>
      <c r="N36" s="214">
        <f t="shared" si="4"/>
        <v>1</v>
      </c>
      <c r="O36" s="214">
        <f t="shared" si="4"/>
        <v>1</v>
      </c>
      <c r="P36" s="214">
        <f t="shared" si="4"/>
        <v>1</v>
      </c>
      <c r="Q36" s="214">
        <f t="shared" si="4"/>
        <v>1</v>
      </c>
    </row>
  </sheetData>
  <mergeCells count="30">
    <mergeCell ref="B1:C1"/>
    <mergeCell ref="A2:A4"/>
    <mergeCell ref="B2:C4"/>
    <mergeCell ref="A5:A7"/>
    <mergeCell ref="B5:C7"/>
    <mergeCell ref="T5:U5"/>
    <mergeCell ref="T7:U7"/>
    <mergeCell ref="T9:U9"/>
    <mergeCell ref="S26:T26"/>
    <mergeCell ref="A11:A13"/>
    <mergeCell ref="B14:C16"/>
    <mergeCell ref="A17:A19"/>
    <mergeCell ref="B17:C19"/>
    <mergeCell ref="B23:C25"/>
    <mergeCell ref="A8:A10"/>
    <mergeCell ref="B8:C10"/>
    <mergeCell ref="B11:C13"/>
    <mergeCell ref="A14:A16"/>
    <mergeCell ref="D36:E36"/>
    <mergeCell ref="A26:C28"/>
    <mergeCell ref="A20:A22"/>
    <mergeCell ref="B20:C22"/>
    <mergeCell ref="A23:A25"/>
    <mergeCell ref="D35:E35"/>
    <mergeCell ref="S28:T28"/>
    <mergeCell ref="S27:T27"/>
    <mergeCell ref="R26:R28"/>
    <mergeCell ref="D28:E28"/>
    <mergeCell ref="D27:E27"/>
    <mergeCell ref="D26:E26"/>
  </mergeCells>
  <phoneticPr fontId="2"/>
  <conditionalFormatting sqref="F30:Q30">
    <cfRule type="cellIs" dxfId="59" priority="1" stopIfTrue="1" operator="greaterThan">
      <formula>$E$30</formula>
    </cfRule>
  </conditionalFormatting>
  <conditionalFormatting sqref="F31:Q31">
    <cfRule type="cellIs" dxfId="58" priority="2" stopIfTrue="1" operator="greaterThan">
      <formula>$E$31</formula>
    </cfRule>
  </conditionalFormatting>
  <conditionalFormatting sqref="F32:Q32">
    <cfRule type="cellIs" dxfId="57" priority="3" stopIfTrue="1" operator="greaterThan">
      <formula>$E$32</formula>
    </cfRule>
  </conditionalFormatting>
  <conditionalFormatting sqref="F33:Q33">
    <cfRule type="cellIs" dxfId="56" priority="4" stopIfTrue="1" operator="greaterThan">
      <formula>$E$33</formula>
    </cfRule>
  </conditionalFormatting>
  <hyperlinks>
    <hyperlink ref="T5" location="個人加入者名!A1" display="加入者名" xr:uid="{00000000-0004-0000-0800-000000000000}"/>
    <hyperlink ref="T7" location="加入月数!A1" display="加入月数" xr:uid="{00000000-0004-0000-0800-000001000000}"/>
    <hyperlink ref="T9" location="所得額!A1" display="所得額" xr:uid="{00000000-0004-0000-0800-000002000000}"/>
  </hyperlinks>
  <pageMargins left="0.2" right="0.2" top="0.2" bottom="0.2" header="0.2" footer="0.2"/>
  <pageSetup paperSize="9" scale="88" orientation="landscape" r:id="rId1"/>
  <headerFooter alignWithMargins="0"/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初期化">
                <anchor moveWithCells="1" sizeWithCells="1">
                  <from>
                    <xdr:col>19</xdr:col>
                    <xdr:colOff>12700</xdr:colOff>
                    <xdr:row>10</xdr:row>
                    <xdr:rowOff>133350</xdr:rowOff>
                  </from>
                  <to>
                    <xdr:col>21</xdr:col>
                    <xdr:colOff>660400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12</vt:i4>
      </vt:variant>
    </vt:vector>
  </HeadingPairs>
  <TitlesOfParts>
    <vt:vector size="38" baseType="lpstr">
      <vt:lpstr>利用方法</vt:lpstr>
      <vt:lpstr>①　加入者</vt:lpstr>
      <vt:lpstr>②　加入月</vt:lpstr>
      <vt:lpstr>③　所得</vt:lpstr>
      <vt:lpstr>入力確認</vt:lpstr>
      <vt:lpstr>④　１年間の保険税額</vt:lpstr>
      <vt:lpstr>※賦課限度額</vt:lpstr>
      <vt:lpstr>月割入力</vt:lpstr>
      <vt:lpstr>月割税額</vt:lpstr>
      <vt:lpstr>加入月(1千万1円～)</vt:lpstr>
      <vt:lpstr>所得(1千万1円～)</vt:lpstr>
      <vt:lpstr>入力確認(1千万1円～)</vt:lpstr>
      <vt:lpstr>税額(1千万1円～)</vt:lpstr>
      <vt:lpstr>限度超過(1千万1円～)</vt:lpstr>
      <vt:lpstr>月割入力(1千万1円～) </vt:lpstr>
      <vt:lpstr>月割税額 (1千万1円～)</vt:lpstr>
      <vt:lpstr>加入月(2千万1円～)</vt:lpstr>
      <vt:lpstr>所得(2千万1円～)</vt:lpstr>
      <vt:lpstr>入力確認(2千万1円～)</vt:lpstr>
      <vt:lpstr>税額(2千万1円～)</vt:lpstr>
      <vt:lpstr>限度超過(2千万1円～)</vt:lpstr>
      <vt:lpstr>月割入力(2千万1円～)</vt:lpstr>
      <vt:lpstr>月割税額(2千万1円～)</vt:lpstr>
      <vt:lpstr>ライブラリ</vt:lpstr>
      <vt:lpstr>ライブラリ (10,000,001円～)</vt:lpstr>
      <vt:lpstr>ライブラリ (20,000,001円～)</vt:lpstr>
      <vt:lpstr>※賦課限度額!Print_Area</vt:lpstr>
      <vt:lpstr>'④　１年間の保険税額'!Print_Area</vt:lpstr>
      <vt:lpstr>月割税額!Print_Area</vt:lpstr>
      <vt:lpstr>'月割税額 (1千万1円～)'!Print_Area</vt:lpstr>
      <vt:lpstr>'月割税額(2千万1円～)'!Print_Area</vt:lpstr>
      <vt:lpstr>'限度超過(1千万1円～)'!Print_Area</vt:lpstr>
      <vt:lpstr>'限度超過(2千万1円～)'!Print_Area</vt:lpstr>
      <vt:lpstr>'税額(1千万1円～)'!Print_Area</vt:lpstr>
      <vt:lpstr>'税額(2千万1円～)'!Print_Area</vt:lpstr>
      <vt:lpstr>入力確認!Print_Area</vt:lpstr>
      <vt:lpstr>'入力確認(1千万1円～)'!Print_Area</vt:lpstr>
      <vt:lpstr>'入力確認(2千万1円～)'!Print_Area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織田正裕</dc:creator>
  <cp:lastModifiedBy>野澤 崇光</cp:lastModifiedBy>
  <cp:lastPrinted>2024-02-27T02:44:36Z</cp:lastPrinted>
  <dcterms:created xsi:type="dcterms:W3CDTF">2000-08-21T01:59:39Z</dcterms:created>
  <dcterms:modified xsi:type="dcterms:W3CDTF">2025-03-18T06:46:22Z</dcterms:modified>
</cp:coreProperties>
</file>